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515"/>
  </bookViews>
  <sheets>
    <sheet name="Лист1" sheetId="1" r:id="rId1"/>
  </sheets>
  <definedNames>
    <definedName name="_xlnm.Print_Area" localSheetId="0">Лист1!$A$1:$K$95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K28" i="1" l="1"/>
  <c r="J28" i="1"/>
  <c r="J23" i="1"/>
  <c r="K23" i="1" s="1"/>
  <c r="I43" i="1" l="1"/>
  <c r="H90" i="1" l="1"/>
  <c r="J90" i="1"/>
  <c r="J43" i="1" l="1"/>
  <c r="K43" i="1" s="1"/>
  <c r="K40" i="1" l="1"/>
  <c r="J40" i="1" s="1"/>
  <c r="H40" i="1" s="1"/>
  <c r="H46" i="1"/>
  <c r="J47" i="1" l="1"/>
  <c r="I39" i="1"/>
  <c r="J78" i="1" l="1"/>
  <c r="J73" i="1" s="1"/>
  <c r="H75" i="1"/>
  <c r="I48" i="1"/>
  <c r="K45" i="1"/>
  <c r="J44" i="1"/>
  <c r="I42" i="1"/>
  <c r="K41" i="1"/>
  <c r="J41" i="1" s="1"/>
  <c r="K35" i="1"/>
  <c r="I35" i="1"/>
  <c r="I34" i="1"/>
  <c r="H28" i="1"/>
  <c r="H72" i="1"/>
  <c r="I69" i="1"/>
  <c r="I68" i="1"/>
  <c r="I62" i="1"/>
  <c r="I63" i="1"/>
  <c r="I65" i="1"/>
  <c r="I58" i="1"/>
  <c r="I22" i="1"/>
  <c r="H50" i="1"/>
  <c r="K90" i="1"/>
  <c r="I77" i="1"/>
  <c r="I73" i="1" s="1"/>
  <c r="I47" i="1" l="1"/>
  <c r="J38" i="1" l="1"/>
  <c r="H38" i="1" s="1"/>
  <c r="I60" i="1" l="1"/>
  <c r="H41" i="1" l="1"/>
  <c r="K89" i="1"/>
  <c r="H89" i="1"/>
  <c r="K88" i="1" l="1"/>
  <c r="H88" i="1"/>
  <c r="K87" i="1"/>
  <c r="H87" i="1"/>
  <c r="K86" i="1"/>
  <c r="H86" i="1"/>
  <c r="K85" i="1"/>
  <c r="H85" i="1"/>
  <c r="H47" i="1" l="1"/>
  <c r="H53" i="1" l="1"/>
  <c r="J51" i="1" l="1"/>
  <c r="H51" i="1" s="1"/>
  <c r="J45" i="1" l="1"/>
  <c r="H45" i="1" s="1"/>
  <c r="H31" i="1"/>
  <c r="J32" i="1"/>
  <c r="J21" i="1" s="1"/>
  <c r="H30" i="1" l="1"/>
  <c r="I49" i="1" l="1"/>
  <c r="K84" i="1"/>
  <c r="H84" i="1"/>
  <c r="K82" i="1" l="1"/>
  <c r="H82" i="1"/>
  <c r="K81" i="1"/>
  <c r="H81" i="1"/>
  <c r="H79" i="1"/>
  <c r="K83" i="1" l="1"/>
  <c r="H83" i="1"/>
  <c r="K79" i="1"/>
  <c r="K80" i="1"/>
  <c r="H80" i="1"/>
  <c r="H76" i="1" l="1"/>
  <c r="H77" i="1"/>
  <c r="K77" i="1"/>
  <c r="K73" i="1" s="1"/>
  <c r="H73" i="1" l="1"/>
  <c r="H32" i="1"/>
  <c r="K32" i="1"/>
  <c r="K21" i="1" s="1"/>
  <c r="H58" i="1"/>
  <c r="H44" i="1"/>
  <c r="I21" i="1"/>
  <c r="I71" i="1" l="1"/>
  <c r="I64" i="1" s="1"/>
  <c r="K64" i="1" l="1"/>
  <c r="J64" i="1"/>
  <c r="H42" i="1" l="1"/>
  <c r="L92" i="1" l="1"/>
  <c r="K54" i="1"/>
  <c r="J54" i="1"/>
  <c r="I54" i="1"/>
  <c r="H55" i="1"/>
  <c r="H54" i="1" s="1"/>
  <c r="H39" i="1"/>
  <c r="H29" i="1" l="1"/>
  <c r="J56" i="1" l="1"/>
  <c r="I56" i="1"/>
  <c r="I91" i="1" s="1"/>
  <c r="H59" i="1"/>
  <c r="H57" i="1"/>
  <c r="H49" i="1" l="1"/>
  <c r="H69" i="1" l="1"/>
  <c r="H34" i="1" l="1"/>
  <c r="H71" i="1" l="1"/>
  <c r="H65" i="1" l="1"/>
  <c r="H70" i="1"/>
  <c r="H66" i="1"/>
  <c r="H35" i="1" l="1"/>
  <c r="K56" i="1" l="1"/>
  <c r="K91" i="1" l="1"/>
  <c r="H43" i="1" l="1"/>
  <c r="H33" i="1"/>
  <c r="H48" i="1"/>
  <c r="H36" i="1"/>
  <c r="H22" i="1"/>
  <c r="H68" i="1"/>
  <c r="H64" i="1" s="1"/>
  <c r="H63" i="1"/>
  <c r="H62" i="1"/>
  <c r="H61" i="1"/>
  <c r="H60" i="1"/>
  <c r="H52" i="1"/>
  <c r="H27" i="1"/>
  <c r="H26" i="1"/>
  <c r="H25" i="1"/>
  <c r="H24" i="1"/>
  <c r="H56" i="1" l="1"/>
  <c r="H23" i="1"/>
  <c r="H21" i="1" s="1"/>
  <c r="J91" i="1"/>
</calcChain>
</file>

<file path=xl/sharedStrings.xml><?xml version="1.0" encoding="utf-8"?>
<sst xmlns="http://schemas.openxmlformats.org/spreadsheetml/2006/main" count="346" uniqueCount="265">
  <si>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</si>
  <si>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</si>
  <si>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</si>
  <si>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</si>
  <si>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</si>
  <si>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</si>
  <si>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</si>
  <si>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</si>
  <si>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</si>
  <si>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</si>
  <si>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</si>
  <si>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</si>
  <si>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</si>
  <si>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</si>
  <si>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</si>
  <si>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</si>
  <si>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</si>
  <si>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</si>
  <si>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</si>
  <si>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</si>
  <si>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</si>
  <si>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</si>
  <si>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</si>
  <si>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</si>
  <si>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</si>
  <si>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</si>
  <si>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</si>
  <si>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</si>
  <si>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</si>
  <si>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</si>
  <si>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</si>
  <si>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</si>
  <si>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</si>
  <si>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</si>
  <si>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</si>
  <si>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</si>
  <si>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</si>
  <si>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</si>
  <si>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</si>
  <si>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</si>
  <si>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</si>
  <si>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</si>
  <si>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</si>
  <si>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</si>
  <si>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</si>
  <si>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</si>
  <si>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</si>
  <si>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</si>
  <si>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</si>
  <si>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</si>
  <si>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</si>
  <si>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</si>
  <si>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</si>
  <si>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</si>
  <si>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</si>
  <si>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</si>
  <si>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</si>
  <si>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</si>
  <si>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</si>
  <si>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</si>
  <si>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</si>
  <si>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</si>
  <si>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</si>
  <si>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</si>
  <si>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</si>
  <si>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</si>
  <si>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</si>
  <si>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</si>
  <si>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</si>
  <si>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</si>
  <si>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</si>
  <si>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</si>
  <si>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</si>
  <si>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</si>
  <si>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</si>
  <si>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</si>
  <si>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</si>
  <si>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</si>
  <si>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</si>
  <si>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</si>
  <si>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</si>
  <si>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</si>
  <si>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</si>
  <si>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</si>
  <si>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</si>
  <si>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</si>
  <si>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</si>
  <si>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</si>
  <si>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</si>
  <si>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</si>
  <si>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</si>
  <si>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</si>
  <si>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</si>
  <si>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</si>
  <si>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</si>
  <si>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</si>
  <si>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</si>
  <si>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</si>
  <si>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</si>
  <si>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</si>
  <si>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</si>
  <si>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</si>
  <si>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</si>
  <si>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</si>
  <si>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</si>
  <si>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</si>
  <si>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</si>
  <si>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</si>
  <si>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</si>
  <si>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Руслан ШИШКА</t>
  </si>
  <si>
    <t>'Програма розвитку земельних відносин та охорони земель на території Бродівської міської ради на 2022-2025 роки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</si>
  <si>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</si>
  <si>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</si>
  <si>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</si>
  <si>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</si>
  <si>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</si>
  <si>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</si>
  <si>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</si>
  <si>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Секретар ради </t>
  </si>
  <si>
    <t xml:space="preserve"> від 20.12.2022 р.№867, від 14.12.2023 р №1393</t>
  </si>
  <si>
    <t xml:space="preserve">Екологічна програма Бродівської міської ради на 2025-2027 роки
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</si>
  <si>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2025 рік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</si>
  <si>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</si>
  <si>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Програма забезпечення мобілізаційної підготовки та оборонної роботи місцевого значення на 2025-2027 роки</t>
  </si>
  <si>
    <t>Програма підтримки   Комунального підприємства  Телерадіокомпанія «Броди» Бродівської міської ради  на  2025-2027 роки</t>
  </si>
  <si>
    <t>Програма забезпечення діяльності водопровідно-каналізаційного господарства Бродівської міської ради на 2025-2027 роки</t>
  </si>
  <si>
    <t>Програма охорони тваринного світу, регулювання чисельності безпритульних тварин Бродівської міської ради на 2025 рік через БО БФ "Степ"</t>
  </si>
  <si>
    <t>Програма благоустрою Бродівської міської ради Львівської області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</si>
  <si>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</si>
  <si>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</si>
  <si>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</si>
  <si>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</si>
  <si>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</si>
  <si>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</si>
  <si>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</si>
  <si>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</si>
  <si>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</si>
  <si>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</si>
  <si>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Програма підтримки дитячих будинків сімейного типу на території Бродівської міської ради на 2024-2025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</si>
  <si>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2025 рік"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</si>
  <si>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</si>
  <si>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</si>
  <si>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</si>
  <si>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</si>
  <si>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</si>
  <si>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</si>
  <si>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</si>
  <si>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</si>
  <si>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Програма підтримки та розвитку обдарованої учнівської молоді Бродівської міської територіальної громади на 2025-2026 роки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</si>
  <si>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</si>
  <si>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</si>
  <si>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</si>
  <si>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</si>
  <si>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місцевого економічного розвитку на  2023-2025 роки</t>
  </si>
  <si>
    <t>від 19 грудня 2024 року №1926</t>
  </si>
  <si>
    <t xml:space="preserve"> від 19.12.2024 р.№1922</t>
  </si>
  <si>
    <t>Програма підтримки розвитку місцевого самоврядування  у Бродівській міській територіальній громаді  на 2025-2027 роки</t>
  </si>
  <si>
    <t xml:space="preserve"> від 19.12.2024 р.№ 1921</t>
  </si>
  <si>
    <t xml:space="preserve"> від 19.12.2024 р.№ 1907</t>
  </si>
  <si>
    <t xml:space="preserve"> від 19.12.2024 р.№  1910</t>
  </si>
  <si>
    <t>від 16.08.2024 р.№1714 , від 19.12.2024 р.№1915</t>
  </si>
  <si>
    <t xml:space="preserve"> від 19.12.2024 р.№1920</t>
  </si>
  <si>
    <t xml:space="preserve"> від 19.12.2024 р.№ 1899</t>
  </si>
  <si>
    <t>Програма фінансової підтримки комунального некомерційного підприємства « Бродівська центральна міська лікарня» на 2025-2027 рр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</si>
  <si>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</si>
  <si>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</si>
  <si>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</si>
  <si>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</si>
  <si>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</si>
  <si>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</si>
  <si>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2025 рік</t>
  </si>
  <si>
    <t xml:space="preserve">Програма «Боротьби зі злочинністю та зміцнення правопорядку на території  Бродівської міської територіальної громади Золочівського району на 2025 рік» </t>
  </si>
  <si>
    <t>0600000</t>
  </si>
  <si>
    <t>до рішення Бродівської  міської ради</t>
  </si>
  <si>
    <t>Програма з охорони та збереження пам'яток культурної спадщини Бродівської територіальної громади на 2025-2027 роки</t>
  </si>
  <si>
    <t>Усього</t>
  </si>
  <si>
    <t xml:space="preserve"> від 31.10.2024 р.№ 1816</t>
  </si>
  <si>
    <t>0813031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</si>
  <si>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</si>
  <si>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0213114</t>
  </si>
  <si>
    <t>3114</t>
  </si>
  <si>
    <t>від 23.01.2025 р.№1951</t>
  </si>
  <si>
    <t>від 23.01.2025 р.№1953</t>
  </si>
  <si>
    <t>від 23.01.2025 р.№1954</t>
  </si>
  <si>
    <t>від 23.01.2025 р.№1956</t>
  </si>
  <si>
    <t>від 23.01.2025 р.№1957</t>
  </si>
  <si>
    <t>від 23.01.2025 р.№1958</t>
  </si>
  <si>
    <t>Програма підтримки військової частини  Збройних сил України на 2025 рік</t>
  </si>
  <si>
    <t>Програма підтримки військової частини Зройних сил України на 2025 рік</t>
  </si>
  <si>
    <t>Програма підтримки військової частини  Зройних сил України на 2025 рік</t>
  </si>
  <si>
    <t>від 23.01.2025 р.№1955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</si>
  <si>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2025 рік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</si>
  <si>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</si>
  <si>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</si>
  <si>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</si>
  <si>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</si>
  <si>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'Програма фінансової підтримки комунальних підприємств Бродівської міської ради на 2025-2027 роки</t>
  </si>
  <si>
    <t>0213210</t>
  </si>
  <si>
    <t>Інші субвенції з місцевого бюджету</t>
  </si>
  <si>
    <t>Програма інформатизації «Цифрова Бродівська міська територіальна громада» на 2025 – 2027 роки</t>
  </si>
  <si>
    <t>від 13.02.2025 р.№2018</t>
  </si>
  <si>
    <t>від 23.01.2025 р.№1960, від 13.02.2025 р.№2017</t>
  </si>
  <si>
    <t>від 13.02.2025 р.№2020</t>
  </si>
  <si>
    <t xml:space="preserve"> Розподіл витрат   Бродівського міського бюджету 
на реалізацію місцевих/регіональних програм у 2025 році</t>
  </si>
  <si>
    <t>Фінансова підтримка медіа (засобів масової інформації)</t>
  </si>
  <si>
    <t>0216020</t>
  </si>
  <si>
    <t>0214084</t>
  </si>
  <si>
    <t>від11.03.2025 р.№2025</t>
  </si>
  <si>
    <t>від11.03.2025 р.№2029</t>
  </si>
  <si>
    <t>від11.03.2025 р.№2030</t>
  </si>
  <si>
    <t>від11.03.2025 р.№2031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</si>
  <si>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</si>
  <si>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</si>
  <si>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</si>
  <si>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</si>
  <si>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</si>
  <si>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Розроблення (оновлення) містобудівної документації населених пунктів Бродівської територіальної громади на 2025-2027 роки</t>
  </si>
  <si>
    <t>0216091</t>
  </si>
  <si>
    <t>0640</t>
  </si>
  <si>
    <t>Будівництво об`єктів житлово-комунального господарства</t>
  </si>
  <si>
    <t>від 27.03.2025 р.№2037</t>
  </si>
  <si>
    <t xml:space="preserve"> від 19.12.2024 р.№ 1903, від 23.01.2025 р№</t>
  </si>
  <si>
    <t>Комплексна програма  підтримки розвитку культури Бродівської міської  територіальної громади на 2025-2027 роки</t>
  </si>
  <si>
    <t>0219770</t>
  </si>
  <si>
    <t xml:space="preserve">від  07.2025 року № </t>
  </si>
  <si>
    <t xml:space="preserve"> від 19.12.2024 р.№1918, від 06.05.2025р. №2124</t>
  </si>
  <si>
    <t>Програми сприяння діяльності Управління державної казначейської служби України у Бродівському районі Львівської області на 2025 рік</t>
  </si>
  <si>
    <t>Комплексна програма підтримки збройних сил України, інших військових формувань та обороноздатності  на 2025 рік</t>
  </si>
  <si>
    <t xml:space="preserve">Програмафінансової підтримки громадської організації «Футбольний клуб «Богун» на 2025-2027 роки </t>
  </si>
  <si>
    <t>8240</t>
  </si>
  <si>
    <t>Програма покращення якості надання публічних послуг органами виконавчої влади на 2025 рік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</si>
  <si>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</si>
  <si>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</si>
  <si>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Будівництво інших об`єктів комунальної власності</t>
  </si>
  <si>
    <t>0217693</t>
  </si>
  <si>
    <t>Інші заходи, пов`язані з економічною діяльністю</t>
  </si>
  <si>
    <t xml:space="preserve">Програму забезпечення заходів у сфері державної безпеки України та ефективної діяльності Управління Служби безпеки України у Львівській області на 2025 рік </t>
  </si>
  <si>
    <t>очисні</t>
  </si>
  <si>
    <t>сквер+станісл</t>
  </si>
  <si>
    <t>сміттєзв</t>
  </si>
  <si>
    <t>сітки до зсу</t>
  </si>
  <si>
    <t xml:space="preserve"> від 10.07.2025 р.№ 2166</t>
  </si>
  <si>
    <t>від 13.02.2025 р.№2019, від 10.07.2025 р.№2167</t>
  </si>
  <si>
    <t>від 10.07.2025 р.№2166</t>
  </si>
  <si>
    <t>від 10.07.2025 р.№2160</t>
  </si>
  <si>
    <t>Комплексна програма розвитку спорту  Бродівської міської  територіальної громади на 2025-2027 роки</t>
  </si>
  <si>
    <t>від 10.07.2025 р.№2178</t>
  </si>
  <si>
    <t>від 10.07.2025 р.№2180</t>
  </si>
  <si>
    <t>від 10.07.2025 р.№2165</t>
  </si>
  <si>
    <t>від 10.07.2025 р.№2164</t>
  </si>
  <si>
    <t xml:space="preserve"> від 19.12.2024 р.№ 1923, від 06.05.2025р. №2123, від 10.07.2025 р.№2179</t>
  </si>
  <si>
    <t xml:space="preserve"> від 19.12.2024 р.№ 1913, від 27.03.2025 р. №2041, від 10.07.2025 р.№2174</t>
  </si>
  <si>
    <t>від 14.12.2023 р.№1392, від 19.12.2024 р. №1908, від 10.07.2025 р.№2170</t>
  </si>
  <si>
    <t xml:space="preserve"> від 19.12.2024 р.№ 1909,від 23.01.2025 р.№1962, від 10.07.2025 р.№2169</t>
  </si>
  <si>
    <t xml:space="preserve"> від 20.12.2022 р.№867, від 14.12.2023 р №1393, від 20. 02.2024 р.№ 1455, від  09.05.2024 № 1603,від 16.08.2024 р.№ 1708, від 19.12.2024 р.№1912,від 23.01.2025 р.№1961, від 27.03.2025 р.№2040, від 10.07.2025 р.№2172</t>
  </si>
  <si>
    <t>від 27.03.2025 р.№2043, від 10.07.2025 р.№2173</t>
  </si>
  <si>
    <t xml:space="preserve"> від  21.03.2023 р.№989, від 19.12.2024р. № 1905, від 23.01.2025 р.№1959, від 10.07.2025 р.№2171</t>
  </si>
  <si>
    <t xml:space="preserve"> від 19.12.2024 р.№ 1911, від 01.04.2025р.№2060, від 06.05.2025р. №2125, від 10.07.2025 р.№2168</t>
  </si>
  <si>
    <t>від 23.01.2025 р.№1961, від 06.05.2025р. №2127, від 10.07.2025 р.№2172</t>
  </si>
  <si>
    <t xml:space="preserve"> від 19.12.2024 р.№ 1902, від 27.03.2025 р.№2038,від 10.07.2025 р.№2161</t>
  </si>
  <si>
    <t xml:space="preserve"> від 19.12.2024 р.№ 1904,  від 06.05.2025р. №2126, від 10.07.2025 р.№2163</t>
  </si>
  <si>
    <t>від  14.12.2023 р.№1380, від 11.04.2024р. №1505 , від    28.05.2024 №1623,від 16.08.2024 р.№1713, від 03.10.2024 р.№ 1754,від 31.10.2024 р.№1814, від 28.11.2024 р.№1831, від 19.12.2024 р.№1916,від 23.01.2025 р.№1963, від 27.03.2025 р., від 10.07.2025 р. №2175</t>
  </si>
  <si>
    <t>від 14.12.2023 р.№1384, від 19.12.2024 №1917, від 10.07.2025 р. №2176</t>
  </si>
  <si>
    <t xml:space="preserve"> від 19.12.2024 р.№1919, від 10.07.2025 р. №2177</t>
  </si>
  <si>
    <t>від 23.01.2025 р.№1952, від 10.07.2025 р.№2162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</si>
</sst>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00B050"/>
      <name val="Times New Roman"/>
      <family val="1"/>
      <charset val="204"/>
    </font>
    <font>
      <sz val="10"/>
      <color rgb="FF00B050"/>
      <name val="Arial"/>
      <family val="2"/>
      <charset val="204"/>
    </font>
    <font>
      <b/>
      <sz val="14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214">
    <xf numFmtId="0" fontId="0" fillId="0" borderId="0" xfId="0"/>
    <xf numFmtId="0" fontId="4" fillId="2" borderId="0" xfId="0" applyFont="1" applyFill="1"/>
    <xf numFmtId="0" fontId="4" fillId="2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/>
    <xf numFmtId="3" fontId="0" fillId="0" borderId="0" xfId="0" applyNumberFormat="1"/>
    <xf numFmtId="4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quotePrefix="1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3" fillId="0" borderId="4" xfId="1" applyNumberFormat="1" applyFont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center" vertical="center" wrapText="1"/>
    </xf>
    <xf numFmtId="4" fontId="13" fillId="2" borderId="2" xfId="0" quotePrefix="1" applyNumberFormat="1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4" fontId="12" fillId="2" borderId="11" xfId="0" applyNumberFormat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4" fillId="0" borderId="0" xfId="0" applyFont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3" fillId="2" borderId="8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8" xfId="0" quotePrefix="1" applyNumberFormat="1" applyFont="1" applyFill="1" applyBorder="1" applyAlignment="1">
      <alignment vertical="center" wrapText="1"/>
    </xf>
    <xf numFmtId="4" fontId="13" fillId="0" borderId="14" xfId="1" applyNumberFormat="1" applyFont="1" applyBorder="1" applyAlignment="1">
      <alignment vertical="center"/>
    </xf>
    <xf numFmtId="0" fontId="7" fillId="2" borderId="4" xfId="0" quotePrefix="1" applyFont="1" applyFill="1" applyBorder="1" applyAlignment="1">
      <alignment horizontal="center" vertical="center" wrapText="1"/>
    </xf>
    <xf numFmtId="4" fontId="7" fillId="2" borderId="4" xfId="0" quotePrefix="1" applyNumberFormat="1" applyFont="1" applyFill="1" applyBorder="1" applyAlignment="1">
      <alignment vertical="center" wrapText="1"/>
    </xf>
    <xf numFmtId="4" fontId="13" fillId="0" borderId="0" xfId="1" applyNumberFormat="1" applyFont="1" applyAlignment="1">
      <alignment vertical="center"/>
    </xf>
    <xf numFmtId="0" fontId="10" fillId="2" borderId="4" xfId="0" applyFont="1" applyFill="1" applyBorder="1"/>
    <xf numFmtId="4" fontId="12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/>
    <xf numFmtId="0" fontId="10" fillId="0" borderId="0" xfId="0" applyFont="1"/>
    <xf numFmtId="0" fontId="10" fillId="2" borderId="0" xfId="0" applyFont="1" applyFill="1"/>
    <xf numFmtId="4" fontId="13" fillId="2" borderId="5" xfId="0" quotePrefix="1" applyNumberFormat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4" fontId="13" fillId="2" borderId="17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quotePrefix="1" applyFont="1" applyFill="1" applyBorder="1" applyAlignment="1">
      <alignment horizontal="center" vertical="center" wrapText="1"/>
    </xf>
    <xf numFmtId="3" fontId="13" fillId="2" borderId="5" xfId="0" quotePrefix="1" applyNumberFormat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left"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3" fillId="2" borderId="7" xfId="0" quotePrefix="1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wrapText="1"/>
    </xf>
    <xf numFmtId="0" fontId="17" fillId="0" borderId="4" xfId="4" quotePrefix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vertical="center" wrapText="1"/>
    </xf>
    <xf numFmtId="0" fontId="17" fillId="3" borderId="4" xfId="1" quotePrefix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1" fontId="0" fillId="0" borderId="0" xfId="0" applyNumberFormat="1"/>
    <xf numFmtId="1" fontId="13" fillId="2" borderId="0" xfId="0" applyNumberFormat="1" applyFont="1" applyFill="1" applyAlignment="1">
      <alignment vertical="center" wrapText="1"/>
    </xf>
    <xf numFmtId="1" fontId="13" fillId="2" borderId="6" xfId="0" applyNumberFormat="1" applyFont="1" applyFill="1" applyBorder="1" applyAlignment="1">
      <alignment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4" fontId="13" fillId="2" borderId="19" xfId="0" applyNumberFormat="1" applyFont="1" applyFill="1" applyBorder="1" applyAlignment="1">
      <alignment vertical="center" wrapText="1"/>
    </xf>
    <xf numFmtId="0" fontId="13" fillId="2" borderId="16" xfId="0" quotePrefix="1" applyFont="1" applyFill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vertical="center" wrapText="1"/>
    </xf>
    <xf numFmtId="3" fontId="13" fillId="2" borderId="4" xfId="0" quotePrefix="1" applyNumberFormat="1" applyFont="1" applyFill="1" applyBorder="1" applyAlignment="1">
      <alignment horizontal="center" vertical="center" wrapText="1"/>
    </xf>
    <xf numFmtId="4" fontId="13" fillId="2" borderId="4" xfId="0" quotePrefix="1" applyNumberFormat="1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2" fillId="2" borderId="16" xfId="0" quotePrefix="1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7" fillId="2" borderId="14" xfId="0" quotePrefix="1" applyFont="1" applyFill="1" applyBorder="1" applyAlignment="1">
      <alignment horizontal="center" vertical="center" wrapText="1"/>
    </xf>
    <xf numFmtId="4" fontId="7" fillId="2" borderId="14" xfId="0" quotePrefix="1" applyNumberFormat="1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horizontal="left" vertical="center" wrapText="1"/>
    </xf>
    <xf numFmtId="4" fontId="13" fillId="2" borderId="4" xfId="0" quotePrefix="1" applyNumberFormat="1" applyFont="1" applyFill="1" applyBorder="1" applyAlignment="1">
      <alignment horizontal="left" vertical="center" wrapText="1"/>
    </xf>
    <xf numFmtId="0" fontId="0" fillId="0" borderId="4" xfId="0" applyBorder="1"/>
    <xf numFmtId="0" fontId="17" fillId="0" borderId="4" xfId="0" applyFont="1" applyBorder="1"/>
    <xf numFmtId="2" fontId="17" fillId="0" borderId="4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49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10" xfId="0" quotePrefix="1" applyNumberFormat="1" applyFont="1" applyFill="1" applyBorder="1" applyAlignment="1">
      <alignment vertical="center" wrapText="1"/>
    </xf>
    <xf numFmtId="49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vertical="center" wrapText="1"/>
    </xf>
    <xf numFmtId="4" fontId="7" fillId="2" borderId="8" xfId="0" quotePrefix="1" applyNumberFormat="1" applyFont="1" applyFill="1" applyBorder="1" applyAlignment="1">
      <alignment horizontal="left" vertical="center" wrapText="1"/>
    </xf>
    <xf numFmtId="0" fontId="13" fillId="2" borderId="7" xfId="0" quotePrefix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3" fillId="2" borderId="15" xfId="0" applyFont="1" applyFill="1" applyBorder="1" applyAlignment="1">
      <alignment vertical="center" wrapText="1"/>
    </xf>
    <xf numFmtId="0" fontId="13" fillId="0" borderId="4" xfId="4" quotePrefix="1" applyFont="1" applyBorder="1" applyAlignment="1">
      <alignment horizontal="center" vertical="center" wrapText="1"/>
    </xf>
    <xf numFmtId="4" fontId="13" fillId="0" borderId="4" xfId="4" quotePrefix="1" applyNumberFormat="1" applyFont="1" applyBorder="1" applyAlignment="1">
      <alignment vertical="center" wrapText="1"/>
    </xf>
    <xf numFmtId="0" fontId="13" fillId="0" borderId="4" xfId="0" applyFont="1" applyBorder="1" applyAlignment="1">
      <alignment wrapText="1"/>
    </xf>
    <xf numFmtId="0" fontId="13" fillId="2" borderId="25" xfId="0" applyFont="1" applyFill="1" applyBorder="1" applyAlignment="1">
      <alignment vertical="center" wrapText="1"/>
    </xf>
    <xf numFmtId="0" fontId="13" fillId="3" borderId="4" xfId="0" quotePrefix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1" fontId="6" fillId="0" borderId="0" xfId="0" applyNumberFormat="1" applyFont="1"/>
    <xf numFmtId="0" fontId="6" fillId="0" borderId="0" xfId="0" applyFont="1"/>
    <xf numFmtId="0" fontId="17" fillId="0" borderId="16" xfId="4" quotePrefix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vertical="center" wrapText="1"/>
    </xf>
    <xf numFmtId="0" fontId="17" fillId="0" borderId="16" xfId="0" applyFont="1" applyBorder="1" applyAlignment="1">
      <alignment wrapText="1"/>
    </xf>
    <xf numFmtId="4" fontId="13" fillId="0" borderId="16" xfId="1" applyNumberFormat="1" applyFont="1" applyBorder="1" applyAlignment="1">
      <alignment vertical="center"/>
    </xf>
    <xf numFmtId="4" fontId="13" fillId="2" borderId="16" xfId="0" applyNumberFormat="1" applyFont="1" applyFill="1" applyBorder="1" applyAlignment="1">
      <alignment vertical="center" wrapText="1"/>
    </xf>
    <xf numFmtId="4" fontId="13" fillId="2" borderId="12" xfId="0" applyNumberFormat="1" applyFont="1" applyFill="1" applyBorder="1" applyAlignment="1">
      <alignment vertical="center" wrapText="1"/>
    </xf>
    <xf numFmtId="4" fontId="7" fillId="2" borderId="4" xfId="0" quotePrefix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49" fontId="13" fillId="3" borderId="4" xfId="0" quotePrefix="1" applyNumberFormat="1" applyFont="1" applyFill="1" applyBorder="1" applyAlignment="1">
      <alignment horizontal="righ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0" xfId="0" applyFont="1" applyFill="1"/>
    <xf numFmtId="4" fontId="13" fillId="2" borderId="16" xfId="0" quotePrefix="1" applyNumberFormat="1" applyFont="1" applyFill="1" applyBorder="1" applyAlignment="1">
      <alignment horizontal="left" vertical="center" wrapText="1"/>
    </xf>
    <xf numFmtId="0" fontId="6" fillId="0" borderId="0" xfId="0" applyFont="1"/>
    <xf numFmtId="0" fontId="17" fillId="2" borderId="1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4" fontId="17" fillId="3" borderId="4" xfId="1" applyNumberFormat="1" applyFont="1" applyFill="1" applyBorder="1" applyAlignment="1">
      <alignment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3" fillId="0" borderId="0" xfId="0" applyFont="1"/>
    <xf numFmtId="1" fontId="23" fillId="0" borderId="0" xfId="0" applyNumberFormat="1" applyFont="1"/>
    <xf numFmtId="4" fontId="22" fillId="2" borderId="14" xfId="0" applyNumberFormat="1" applyFont="1" applyFill="1" applyBorder="1" applyAlignment="1">
      <alignment vertical="center" wrapText="1"/>
    </xf>
    <xf numFmtId="0" fontId="21" fillId="0" borderId="0" xfId="0" applyFont="1"/>
    <xf numFmtId="4" fontId="22" fillId="2" borderId="2" xfId="0" applyNumberFormat="1" applyFont="1" applyFill="1" applyBorder="1" applyAlignment="1">
      <alignment vertical="center" wrapText="1"/>
    </xf>
    <xf numFmtId="1" fontId="22" fillId="2" borderId="0" xfId="0" applyNumberFormat="1" applyFont="1" applyFill="1" applyAlignment="1">
      <alignment vertical="center" wrapText="1"/>
    </xf>
    <xf numFmtId="4" fontId="24" fillId="2" borderId="4" xfId="0" applyNumberFormat="1" applyFont="1" applyFill="1" applyBorder="1" applyAlignment="1">
      <alignment vertical="center" wrapText="1"/>
    </xf>
    <xf numFmtId="4" fontId="13" fillId="2" borderId="5" xfId="0" quotePrefix="1" applyNumberFormat="1" applyFont="1" applyFill="1" applyBorder="1" applyAlignment="1">
      <alignment horizontal="center" vertical="center" wrapText="1"/>
    </xf>
    <xf numFmtId="4" fontId="13" fillId="2" borderId="5" xfId="0" quotePrefix="1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3" borderId="16" xfId="0" quotePrefix="1" applyNumberFormat="1" applyFont="1" applyFill="1" applyBorder="1" applyAlignment="1">
      <alignment vertical="center" wrapText="1"/>
    </xf>
    <xf numFmtId="0" fontId="17" fillId="3" borderId="16" xfId="1" quotePrefix="1" applyFont="1" applyFill="1" applyBorder="1" applyAlignment="1">
      <alignment horizontal="center" vertical="center" wrapText="1"/>
    </xf>
    <xf numFmtId="4" fontId="17" fillId="3" borderId="16" xfId="1" quotePrefix="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27" xfId="0" applyNumberFormat="1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quotePrefix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15" fillId="2" borderId="5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6" fillId="0" borderId="7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5" fillId="2" borderId="2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8" xfId="0" applyFont="1" applyBorder="1"/>
    <xf numFmtId="0" fontId="19" fillId="2" borderId="5" xfId="0" applyFont="1" applyFill="1" applyBorder="1" applyAlignment="1">
      <alignment horizontal="center" vertical="center" wrapText="1"/>
    </xf>
    <xf numFmtId="4" fontId="13" fillId="2" borderId="14" xfId="0" quotePrefix="1" applyNumberFormat="1" applyFont="1" applyFill="1" applyBorder="1" applyAlignment="1">
      <alignment horizontal="left"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3"/>
  <sheetViews>
    <sheetView tabSelected="1" topLeftCell="A90" zoomScale="77" zoomScaleNormal="77" workbookViewId="0">
      <selection activeCell="F90" sqref="F90"/>
    </sheetView>
  </sheetViews>
  <sheetFormatPr defaultRowHeight="15" customHeight="1" x14ac:dyDescent="0.2"/>
  <cols>
    <col min="1" max="3" width="12" customWidth="1"/>
    <col min="4" max="4" width="71.42578125" customWidth="1"/>
    <col min="5" max="5" width="67.7109375" customWidth="1"/>
    <col min="6" max="6" width="45.85546875" style="135" customWidth="1"/>
    <col min="7" max="7" width="0.140625" hidden="1" customWidth="1"/>
    <col min="8" max="8" width="18.140625" customWidth="1"/>
    <col min="9" max="9" width="18.42578125" customWidth="1"/>
    <col min="10" max="10" width="16.7109375" customWidth="1"/>
    <col min="11" max="11" width="18.42578125" customWidth="1"/>
    <col min="12" max="12" width="0.140625" customWidth="1"/>
    <col min="13" max="13" width="5.7109375" customWidth="1"/>
    <col min="14" max="14" width="14.85546875" hidden="1" customWidth="1"/>
    <col min="15" max="27" width="8.7109375" customWidth="1"/>
  </cols>
  <sheetData>
    <row r="1" spans="1:11" ht="15" customHeight="1" x14ac:dyDescent="0.3">
      <c r="H1" s="4" t="s">
        <v>113</v>
      </c>
    </row>
    <row r="2" spans="1:11" ht="15" customHeight="1" x14ac:dyDescent="0.3">
      <c r="H2" s="4" t="s">
        <v>173</v>
      </c>
    </row>
    <row r="3" spans="1:11" ht="15" customHeight="1" x14ac:dyDescent="0.3">
      <c r="H3" s="4" t="s">
        <v>111</v>
      </c>
    </row>
    <row r="4" spans="1:11" ht="15" customHeight="1" x14ac:dyDescent="0.3">
      <c r="H4" s="4" t="s">
        <v>224</v>
      </c>
    </row>
    <row r="6" spans="1:11" ht="15" customHeight="1" x14ac:dyDescent="0.3">
      <c r="H6" s="4" t="s">
        <v>113</v>
      </c>
      <c r="I6" s="4"/>
      <c r="J6" s="4"/>
    </row>
    <row r="7" spans="1:11" ht="15" customHeight="1" x14ac:dyDescent="0.3">
      <c r="A7" s="1"/>
      <c r="B7" s="1"/>
      <c r="C7" s="1"/>
      <c r="D7" s="1"/>
      <c r="E7" s="1"/>
      <c r="F7" s="147"/>
      <c r="G7" s="1"/>
      <c r="H7" s="4" t="s">
        <v>112</v>
      </c>
      <c r="I7" s="4"/>
      <c r="J7" s="4"/>
    </row>
    <row r="8" spans="1:11" ht="17.25" customHeight="1" x14ac:dyDescent="0.3">
      <c r="A8" s="1"/>
      <c r="B8" s="1"/>
      <c r="C8" s="1"/>
      <c r="D8" s="1"/>
      <c r="E8" s="1"/>
      <c r="F8" s="147"/>
      <c r="G8" s="1"/>
      <c r="H8" s="4" t="s">
        <v>111</v>
      </c>
      <c r="I8" s="4"/>
      <c r="J8" s="4"/>
    </row>
    <row r="9" spans="1:11" ht="18.75" customHeight="1" x14ac:dyDescent="0.3">
      <c r="A9" s="1"/>
      <c r="B9" s="1"/>
      <c r="C9" s="1"/>
      <c r="D9" s="1"/>
      <c r="E9" s="1"/>
      <c r="F9" s="147"/>
      <c r="G9" s="1"/>
      <c r="H9" s="4" t="s">
        <v>154</v>
      </c>
      <c r="I9" s="4"/>
      <c r="J9" s="4"/>
    </row>
    <row r="10" spans="1:11" ht="12.75" hidden="1" customHeight="1" x14ac:dyDescent="0.25">
      <c r="A10" s="1"/>
      <c r="B10" s="1"/>
      <c r="C10" s="1"/>
      <c r="D10" s="1"/>
      <c r="E10" s="1"/>
      <c r="F10" s="147"/>
      <c r="G10" s="1"/>
      <c r="H10" s="1"/>
      <c r="I10" s="1"/>
      <c r="J10" s="1"/>
    </row>
    <row r="11" spans="1:11" ht="2.25" hidden="1" customHeight="1" x14ac:dyDescent="0.25">
      <c r="A11" s="1"/>
      <c r="B11" s="1"/>
      <c r="C11" s="1"/>
      <c r="D11" s="1"/>
      <c r="E11" s="1"/>
      <c r="F11" s="147"/>
      <c r="G11" s="1"/>
      <c r="H11" s="1"/>
      <c r="I11" s="1"/>
      <c r="J11" s="1"/>
    </row>
    <row r="12" spans="1:11" ht="44.25" customHeight="1" x14ac:dyDescent="0.3">
      <c r="A12" s="188" t="s">
        <v>203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27" hidden="1" customHeight="1" x14ac:dyDescent="0.25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spans="1:11" ht="13.5" customHeight="1" x14ac:dyDescent="0.25">
      <c r="A14" s="2" t="s">
        <v>0</v>
      </c>
      <c r="B14" s="3"/>
      <c r="C14" s="3"/>
      <c r="D14" s="3"/>
      <c r="E14" s="3"/>
      <c r="F14" s="148"/>
      <c r="G14" s="3"/>
      <c r="H14" s="3"/>
      <c r="I14" s="3"/>
      <c r="J14" s="3"/>
      <c r="K14" s="3"/>
    </row>
    <row r="15" spans="1:11" ht="17.25" customHeight="1" x14ac:dyDescent="0.25">
      <c r="A15" s="1" t="s">
        <v>1</v>
      </c>
      <c r="B15" s="1"/>
      <c r="C15" s="1"/>
      <c r="D15" s="1"/>
      <c r="E15" s="1"/>
      <c r="F15" s="147"/>
      <c r="G15" s="1"/>
      <c r="H15" s="1"/>
      <c r="I15" s="1"/>
      <c r="J15" s="1"/>
      <c r="K15" s="1" t="s">
        <v>2</v>
      </c>
    </row>
    <row r="16" spans="1:11" ht="12.75" customHeight="1" x14ac:dyDescent="0.2">
      <c r="A16" s="192" t="s">
        <v>3</v>
      </c>
      <c r="B16" s="192" t="s">
        <v>4</v>
      </c>
      <c r="C16" s="195" t="s">
        <v>5</v>
      </c>
      <c r="D16" s="198" t="s">
        <v>6</v>
      </c>
      <c r="E16" s="202" t="s">
        <v>7</v>
      </c>
      <c r="F16" s="205" t="s">
        <v>8</v>
      </c>
      <c r="G16" s="44"/>
      <c r="H16" s="195" t="s">
        <v>9</v>
      </c>
      <c r="I16" s="195" t="s">
        <v>10</v>
      </c>
      <c r="J16" s="200" t="s">
        <v>11</v>
      </c>
      <c r="K16" s="201"/>
    </row>
    <row r="17" spans="1:12" ht="12.75" customHeight="1" x14ac:dyDescent="0.2">
      <c r="A17" s="193"/>
      <c r="B17" s="193"/>
      <c r="C17" s="196"/>
      <c r="D17" s="199"/>
      <c r="E17" s="203"/>
      <c r="F17" s="193"/>
      <c r="G17" s="45"/>
      <c r="H17" s="196"/>
      <c r="I17" s="196"/>
      <c r="J17" s="192" t="s">
        <v>12</v>
      </c>
      <c r="K17" s="192" t="s">
        <v>13</v>
      </c>
    </row>
    <row r="18" spans="1:12" ht="12.75" customHeight="1" x14ac:dyDescent="0.2">
      <c r="A18" s="193"/>
      <c r="B18" s="193"/>
      <c r="C18" s="196"/>
      <c r="D18" s="199"/>
      <c r="E18" s="203"/>
      <c r="F18" s="193"/>
      <c r="G18" s="45"/>
      <c r="H18" s="196"/>
      <c r="I18" s="196"/>
      <c r="J18" s="193"/>
      <c r="K18" s="193"/>
    </row>
    <row r="19" spans="1:12" ht="82.5" customHeight="1" x14ac:dyDescent="0.2">
      <c r="A19" s="194"/>
      <c r="B19" s="194"/>
      <c r="C19" s="197"/>
      <c r="D19" s="199"/>
      <c r="E19" s="204"/>
      <c r="F19" s="194"/>
      <c r="G19" s="46"/>
      <c r="H19" s="197"/>
      <c r="I19" s="197"/>
      <c r="J19" s="194"/>
      <c r="K19" s="194"/>
    </row>
    <row r="20" spans="1:12" ht="12.75" customHeight="1" x14ac:dyDescent="0.2">
      <c r="A20" s="7">
        <v>1</v>
      </c>
      <c r="B20" s="7">
        <v>2</v>
      </c>
      <c r="C20" s="7">
        <v>3</v>
      </c>
      <c r="D20" s="113">
        <v>4</v>
      </c>
      <c r="E20" s="7">
        <v>5</v>
      </c>
      <c r="F20" s="149">
        <v>6</v>
      </c>
      <c r="G20" s="7"/>
      <c r="H20" s="7">
        <v>7</v>
      </c>
      <c r="I20" s="7">
        <v>8</v>
      </c>
      <c r="J20" s="7">
        <v>9</v>
      </c>
      <c r="K20" s="7">
        <v>10</v>
      </c>
    </row>
    <row r="21" spans="1:12" ht="27.75" customHeight="1" x14ac:dyDescent="0.2">
      <c r="A21" s="8" t="s">
        <v>14</v>
      </c>
      <c r="B21" s="9"/>
      <c r="C21" s="10"/>
      <c r="D21" s="11" t="s">
        <v>15</v>
      </c>
      <c r="E21" s="12"/>
      <c r="F21" s="13"/>
      <c r="G21" s="12"/>
      <c r="H21" s="13">
        <f>SUM(H22:H53)</f>
        <v>79500411</v>
      </c>
      <c r="I21" s="13">
        <f>SUM(I22:I53)</f>
        <v>57062400</v>
      </c>
      <c r="J21" s="13">
        <f>SUM(J22:J53)</f>
        <v>22438011</v>
      </c>
      <c r="K21" s="13">
        <f>SUM(K22:K53)</f>
        <v>21404911</v>
      </c>
    </row>
    <row r="22" spans="1:12" ht="52.5" customHeight="1" x14ac:dyDescent="0.2">
      <c r="A22" s="49" t="s">
        <v>16</v>
      </c>
      <c r="B22" s="49" t="s">
        <v>17</v>
      </c>
      <c r="C22" s="50" t="s">
        <v>18</v>
      </c>
      <c r="D22" s="119" t="s">
        <v>19</v>
      </c>
      <c r="E22" s="22" t="s">
        <v>156</v>
      </c>
      <c r="F22" s="169" t="s">
        <v>250</v>
      </c>
      <c r="G22" s="64"/>
      <c r="H22" s="29">
        <f>I22+J22</f>
        <v>825200</v>
      </c>
      <c r="I22" s="29">
        <f>713200+100000+12000</f>
        <v>825200</v>
      </c>
      <c r="J22" s="29"/>
      <c r="K22" s="29"/>
      <c r="L22" s="81">
        <v>1</v>
      </c>
    </row>
    <row r="23" spans="1:12" ht="29.25" customHeight="1" x14ac:dyDescent="0.2">
      <c r="A23" s="53" t="s">
        <v>20</v>
      </c>
      <c r="B23" s="53" t="s">
        <v>21</v>
      </c>
      <c r="C23" s="143" t="s">
        <v>22</v>
      </c>
      <c r="D23" s="54" t="s">
        <v>23</v>
      </c>
      <c r="E23" s="183" t="s">
        <v>163</v>
      </c>
      <c r="F23" s="184" t="s">
        <v>251</v>
      </c>
      <c r="G23" s="133"/>
      <c r="H23" s="48">
        <f t="shared" ref="H23:H34" si="0">I23+J23</f>
        <v>10611257</v>
      </c>
      <c r="I23" s="20">
        <v>9004000</v>
      </c>
      <c r="J23" s="48">
        <f>4522600-1814343-1101000</f>
        <v>1607257</v>
      </c>
      <c r="K23" s="48">
        <f>J23</f>
        <v>1607257</v>
      </c>
      <c r="L23" s="81">
        <v>1</v>
      </c>
    </row>
    <row r="24" spans="1:12" ht="36.75" customHeight="1" x14ac:dyDescent="0.2">
      <c r="A24" s="53" t="s">
        <v>24</v>
      </c>
      <c r="B24" s="53" t="s">
        <v>25</v>
      </c>
      <c r="C24" s="143" t="s">
        <v>26</v>
      </c>
      <c r="D24" s="54" t="s">
        <v>27</v>
      </c>
      <c r="E24" s="183"/>
      <c r="F24" s="184"/>
      <c r="G24" s="133"/>
      <c r="H24" s="48">
        <f t="shared" si="0"/>
        <v>684700</v>
      </c>
      <c r="I24" s="20">
        <v>684700</v>
      </c>
      <c r="J24" s="48"/>
      <c r="K24" s="48"/>
      <c r="L24" s="81"/>
    </row>
    <row r="25" spans="1:12" ht="39.75" customHeight="1" x14ac:dyDescent="0.2">
      <c r="A25" s="53" t="s">
        <v>28</v>
      </c>
      <c r="B25" s="53" t="s">
        <v>29</v>
      </c>
      <c r="C25" s="143" t="s">
        <v>30</v>
      </c>
      <c r="D25" s="54" t="s">
        <v>31</v>
      </c>
      <c r="E25" s="183"/>
      <c r="F25" s="184"/>
      <c r="G25" s="144"/>
      <c r="H25" s="48">
        <f t="shared" si="0"/>
        <v>256350</v>
      </c>
      <c r="I25" s="20">
        <v>256350</v>
      </c>
      <c r="J25" s="48"/>
      <c r="K25" s="48"/>
      <c r="L25" s="81"/>
    </row>
    <row r="26" spans="1:12" ht="49.5" customHeight="1" x14ac:dyDescent="0.2">
      <c r="A26" s="53" t="s">
        <v>32</v>
      </c>
      <c r="B26" s="53" t="s">
        <v>33</v>
      </c>
      <c r="C26" s="143" t="s">
        <v>26</v>
      </c>
      <c r="D26" s="93" t="s">
        <v>34</v>
      </c>
      <c r="E26" s="183"/>
      <c r="F26" s="184"/>
      <c r="G26" s="144"/>
      <c r="H26" s="48">
        <f t="shared" si="0"/>
        <v>1086500</v>
      </c>
      <c r="I26" s="20">
        <v>1086500</v>
      </c>
      <c r="J26" s="48"/>
      <c r="K26" s="48"/>
      <c r="L26" s="81"/>
    </row>
    <row r="27" spans="1:12" ht="39.75" customHeight="1" x14ac:dyDescent="0.2">
      <c r="A27" s="53" t="s">
        <v>35</v>
      </c>
      <c r="B27" s="53" t="s">
        <v>36</v>
      </c>
      <c r="C27" s="143" t="s">
        <v>37</v>
      </c>
      <c r="D27" s="54" t="s">
        <v>38</v>
      </c>
      <c r="E27" s="183"/>
      <c r="F27" s="184"/>
      <c r="G27" s="144"/>
      <c r="H27" s="48">
        <f t="shared" si="0"/>
        <v>257150</v>
      </c>
      <c r="I27" s="20">
        <v>257150</v>
      </c>
      <c r="J27" s="48"/>
      <c r="K27" s="48"/>
      <c r="L27" s="81"/>
    </row>
    <row r="28" spans="1:12" ht="32.25" customHeight="1" x14ac:dyDescent="0.2">
      <c r="A28" s="53">
        <v>212170</v>
      </c>
      <c r="B28" s="53">
        <v>2170</v>
      </c>
      <c r="C28" s="143" t="s">
        <v>37</v>
      </c>
      <c r="D28" s="54" t="s">
        <v>211</v>
      </c>
      <c r="E28" s="183"/>
      <c r="F28" s="184"/>
      <c r="G28" s="144"/>
      <c r="H28" s="48">
        <f>I28+J28</f>
        <v>6093743</v>
      </c>
      <c r="I28" s="20"/>
      <c r="J28" s="48">
        <f>3178400+2915343</f>
        <v>6093743</v>
      </c>
      <c r="K28" s="48">
        <f>J28</f>
        <v>6093743</v>
      </c>
      <c r="L28" s="81"/>
    </row>
    <row r="29" spans="1:12" ht="64.5" customHeight="1" x14ac:dyDescent="0.3">
      <c r="A29" s="73" t="s">
        <v>140</v>
      </c>
      <c r="B29" s="73" t="s">
        <v>141</v>
      </c>
      <c r="C29" s="74" t="s">
        <v>39</v>
      </c>
      <c r="D29" s="75" t="s">
        <v>142</v>
      </c>
      <c r="E29" s="72" t="s">
        <v>139</v>
      </c>
      <c r="F29" s="114" t="s">
        <v>157</v>
      </c>
      <c r="G29" s="144"/>
      <c r="H29" s="48">
        <f>I29</f>
        <v>100000</v>
      </c>
      <c r="I29" s="20">
        <v>100000</v>
      </c>
      <c r="J29" s="48"/>
      <c r="K29" s="48"/>
      <c r="L29" s="81">
        <v>1</v>
      </c>
    </row>
    <row r="30" spans="1:12" ht="64.5" customHeight="1" x14ac:dyDescent="0.3">
      <c r="A30" s="136" t="s">
        <v>179</v>
      </c>
      <c r="B30" s="136" t="s">
        <v>180</v>
      </c>
      <c r="C30" s="137" t="s">
        <v>39</v>
      </c>
      <c r="D30" s="138" t="s">
        <v>178</v>
      </c>
      <c r="E30" s="139" t="s">
        <v>138</v>
      </c>
      <c r="F30" s="87" t="s">
        <v>162</v>
      </c>
      <c r="G30" s="69"/>
      <c r="H30" s="30">
        <f>I30</f>
        <v>42000</v>
      </c>
      <c r="I30" s="140">
        <v>42000</v>
      </c>
      <c r="J30" s="141"/>
      <c r="K30" s="142"/>
      <c r="L30" s="81"/>
    </row>
    <row r="31" spans="1:12" ht="78" customHeight="1" x14ac:dyDescent="0.3">
      <c r="A31" s="73" t="s">
        <v>197</v>
      </c>
      <c r="B31" s="126">
        <v>3210</v>
      </c>
      <c r="C31" s="126">
        <v>1050</v>
      </c>
      <c r="D31" s="127" t="s">
        <v>192</v>
      </c>
      <c r="E31" s="128" t="s">
        <v>191</v>
      </c>
      <c r="F31" s="129" t="s">
        <v>200</v>
      </c>
      <c r="G31" s="40"/>
      <c r="H31" s="19">
        <f>I31</f>
        <v>50000</v>
      </c>
      <c r="I31" s="20">
        <v>50000</v>
      </c>
      <c r="J31" s="62"/>
      <c r="K31" s="48"/>
      <c r="L31" s="81"/>
    </row>
    <row r="32" spans="1:12" ht="50.25" customHeight="1" x14ac:dyDescent="0.2">
      <c r="A32" s="116" t="s">
        <v>206</v>
      </c>
      <c r="B32" s="115">
        <v>4084</v>
      </c>
      <c r="C32" s="116" t="s">
        <v>94</v>
      </c>
      <c r="D32" s="117" t="s">
        <v>167</v>
      </c>
      <c r="E32" s="109" t="s">
        <v>174</v>
      </c>
      <c r="F32" s="125" t="s">
        <v>201</v>
      </c>
      <c r="G32" s="40"/>
      <c r="H32" s="19">
        <f>I32+J32</f>
        <v>1189057</v>
      </c>
      <c r="I32" s="20"/>
      <c r="J32" s="19">
        <f>430000+580000+179057</f>
        <v>1189057</v>
      </c>
      <c r="K32" s="30">
        <f>J32</f>
        <v>1189057</v>
      </c>
      <c r="L32" s="81"/>
    </row>
    <row r="33" spans="1:18" ht="48.75" customHeight="1" x14ac:dyDescent="0.2">
      <c r="A33" s="14" t="s">
        <v>40</v>
      </c>
      <c r="B33" s="14" t="s">
        <v>41</v>
      </c>
      <c r="C33" s="15" t="s">
        <v>42</v>
      </c>
      <c r="D33" s="16" t="s">
        <v>43</v>
      </c>
      <c r="E33" s="71" t="s">
        <v>125</v>
      </c>
      <c r="F33" s="80" t="s">
        <v>158</v>
      </c>
      <c r="G33" s="18"/>
      <c r="H33" s="19">
        <f t="shared" si="0"/>
        <v>564000</v>
      </c>
      <c r="I33" s="20"/>
      <c r="J33" s="20">
        <v>564000</v>
      </c>
      <c r="K33" s="19"/>
      <c r="L33" s="81">
        <v>1</v>
      </c>
    </row>
    <row r="34" spans="1:18" ht="55.5" customHeight="1" x14ac:dyDescent="0.2">
      <c r="A34" s="31" t="s">
        <v>205</v>
      </c>
      <c r="B34" s="14">
        <v>6020</v>
      </c>
      <c r="C34" s="15" t="s">
        <v>42</v>
      </c>
      <c r="D34" s="16" t="s">
        <v>114</v>
      </c>
      <c r="E34" s="24" t="s">
        <v>115</v>
      </c>
      <c r="F34" s="80" t="s">
        <v>252</v>
      </c>
      <c r="G34" s="18"/>
      <c r="H34" s="19">
        <f t="shared" si="0"/>
        <v>6520000</v>
      </c>
      <c r="I34" s="55">
        <f>4520000+2000000</f>
        <v>6520000</v>
      </c>
      <c r="J34" s="19"/>
      <c r="K34" s="63"/>
      <c r="L34" s="82">
        <v>1</v>
      </c>
    </row>
    <row r="35" spans="1:18" ht="65.25" customHeight="1" x14ac:dyDescent="0.2">
      <c r="A35" s="25" t="s">
        <v>44</v>
      </c>
      <c r="B35" s="14" t="s">
        <v>45</v>
      </c>
      <c r="C35" s="15" t="s">
        <v>42</v>
      </c>
      <c r="D35" s="16" t="s">
        <v>46</v>
      </c>
      <c r="E35" s="26" t="s">
        <v>127</v>
      </c>
      <c r="F35" s="80" t="s">
        <v>253</v>
      </c>
      <c r="G35" s="18"/>
      <c r="H35" s="19">
        <f>I35+J35</f>
        <v>27390000</v>
      </c>
      <c r="I35" s="19">
        <f>26100000+450000-2097107+2097107+630000</f>
        <v>27180000</v>
      </c>
      <c r="J35" s="19">
        <v>210000</v>
      </c>
      <c r="K35" s="19">
        <f>J35</f>
        <v>210000</v>
      </c>
      <c r="L35" s="81">
        <v>1</v>
      </c>
    </row>
    <row r="36" spans="1:18" ht="57.75" customHeight="1" x14ac:dyDescent="0.2">
      <c r="A36" s="25" t="s">
        <v>44</v>
      </c>
      <c r="B36" s="25" t="s">
        <v>45</v>
      </c>
      <c r="C36" s="27" t="s">
        <v>42</v>
      </c>
      <c r="D36" s="28" t="s">
        <v>46</v>
      </c>
      <c r="E36" s="24" t="s">
        <v>126</v>
      </c>
      <c r="F36" s="80" t="s">
        <v>159</v>
      </c>
      <c r="G36" s="18"/>
      <c r="H36" s="29">
        <f t="shared" ref="H36:H43" si="1">I36+J36</f>
        <v>550000</v>
      </c>
      <c r="I36" s="29">
        <v>550000</v>
      </c>
      <c r="J36" s="48"/>
      <c r="K36" s="29"/>
      <c r="L36" s="81">
        <v>1</v>
      </c>
    </row>
    <row r="37" spans="1:18" ht="0.75" hidden="1" customHeight="1" x14ac:dyDescent="0.2">
      <c r="A37" s="14" t="s">
        <v>47</v>
      </c>
      <c r="B37" s="14" t="s">
        <v>48</v>
      </c>
      <c r="C37" s="15" t="s">
        <v>49</v>
      </c>
      <c r="D37" s="16" t="s">
        <v>50</v>
      </c>
      <c r="E37" s="24" t="s">
        <v>110</v>
      </c>
      <c r="F37" s="80" t="s">
        <v>119</v>
      </c>
      <c r="G37" s="47"/>
      <c r="H37" s="48"/>
      <c r="I37" s="48"/>
      <c r="J37" s="48">
        <v>0</v>
      </c>
      <c r="K37" s="48">
        <v>0</v>
      </c>
      <c r="L37" s="81"/>
    </row>
    <row r="38" spans="1:18" ht="92.25" customHeight="1" x14ac:dyDescent="0.2">
      <c r="A38" s="145" t="s">
        <v>217</v>
      </c>
      <c r="B38" s="146">
        <v>6091</v>
      </c>
      <c r="C38" s="145" t="s">
        <v>218</v>
      </c>
      <c r="D38" s="61" t="s">
        <v>219</v>
      </c>
      <c r="E38" s="17" t="s">
        <v>120</v>
      </c>
      <c r="F38" s="80" t="s">
        <v>176</v>
      </c>
      <c r="G38" s="159"/>
      <c r="H38" s="29">
        <f t="shared" si="1"/>
        <v>2000000</v>
      </c>
      <c r="I38" s="48"/>
      <c r="J38" s="48">
        <f>K38</f>
        <v>2000000</v>
      </c>
      <c r="K38" s="48">
        <v>2000000</v>
      </c>
      <c r="L38" s="81"/>
      <c r="N38" s="160" t="s">
        <v>237</v>
      </c>
    </row>
    <row r="39" spans="1:18" ht="145.5" customHeight="1" x14ac:dyDescent="0.2">
      <c r="A39" s="65" t="s">
        <v>47</v>
      </c>
      <c r="B39" s="65" t="s">
        <v>48</v>
      </c>
      <c r="C39" s="167" t="s">
        <v>49</v>
      </c>
      <c r="D39" s="61" t="s">
        <v>50</v>
      </c>
      <c r="E39" s="168" t="s">
        <v>110</v>
      </c>
      <c r="F39" s="169" t="s">
        <v>254</v>
      </c>
      <c r="G39" s="70"/>
      <c r="H39" s="86">
        <f>I39</f>
        <v>630000</v>
      </c>
      <c r="I39" s="86">
        <f>200000+50000+15000+230000+135000</f>
        <v>630000</v>
      </c>
      <c r="J39" s="162"/>
      <c r="K39" s="162"/>
      <c r="L39" s="161">
        <v>1</v>
      </c>
      <c r="M39" s="160"/>
      <c r="N39" s="160"/>
    </row>
    <row r="40" spans="1:18" ht="127.5" customHeight="1" x14ac:dyDescent="0.2">
      <c r="A40" s="68" t="s">
        <v>232</v>
      </c>
      <c r="B40" s="68">
        <v>7330</v>
      </c>
      <c r="C40" s="77" t="s">
        <v>214</v>
      </c>
      <c r="D40" s="157" t="s">
        <v>233</v>
      </c>
      <c r="E40" s="173" t="s">
        <v>231</v>
      </c>
      <c r="F40" s="209" t="s">
        <v>241</v>
      </c>
      <c r="G40" s="133"/>
      <c r="H40" s="174">
        <f t="shared" si="1"/>
        <v>1928000</v>
      </c>
      <c r="I40" s="48"/>
      <c r="J40" s="48">
        <f>K40</f>
        <v>1928000</v>
      </c>
      <c r="K40" s="48">
        <f>1500000+428000</f>
        <v>1928000</v>
      </c>
      <c r="L40" s="161"/>
      <c r="M40" s="160"/>
      <c r="N40" s="160" t="s">
        <v>238</v>
      </c>
    </row>
    <row r="41" spans="1:18" ht="63.75" customHeight="1" x14ac:dyDescent="0.2">
      <c r="A41" s="130" t="s">
        <v>212</v>
      </c>
      <c r="B41" s="130" t="s">
        <v>213</v>
      </c>
      <c r="C41" s="131" t="s">
        <v>214</v>
      </c>
      <c r="D41" s="170" t="s">
        <v>215</v>
      </c>
      <c r="E41" s="71" t="s">
        <v>216</v>
      </c>
      <c r="F41" s="87" t="s">
        <v>255</v>
      </c>
      <c r="G41" s="70"/>
      <c r="H41" s="141">
        <f>I41+J41</f>
        <v>120000</v>
      </c>
      <c r="I41" s="141"/>
      <c r="J41" s="141">
        <f>K41</f>
        <v>120000</v>
      </c>
      <c r="K41" s="141">
        <f>100000+20000</f>
        <v>120000</v>
      </c>
      <c r="L41" s="81"/>
      <c r="M41">
        <v>1</v>
      </c>
    </row>
    <row r="42" spans="1:18" ht="66.75" customHeight="1" x14ac:dyDescent="0.2">
      <c r="A42" s="121" t="s">
        <v>152</v>
      </c>
      <c r="B42" s="171" t="s">
        <v>149</v>
      </c>
      <c r="C42" s="172" t="s">
        <v>150</v>
      </c>
      <c r="D42" s="78" t="s">
        <v>151</v>
      </c>
      <c r="E42" s="24" t="s">
        <v>153</v>
      </c>
      <c r="F42" s="80" t="s">
        <v>256</v>
      </c>
      <c r="G42" s="70"/>
      <c r="H42" s="48">
        <f>I42</f>
        <v>350000</v>
      </c>
      <c r="I42" s="48">
        <f>200000+50000+100000</f>
        <v>350000</v>
      </c>
      <c r="J42" s="48"/>
      <c r="K42" s="48"/>
      <c r="L42" s="81">
        <v>1</v>
      </c>
    </row>
    <row r="43" spans="1:18" ht="63.75" customHeight="1" x14ac:dyDescent="0.2">
      <c r="A43" s="14" t="s">
        <v>51</v>
      </c>
      <c r="B43" s="14" t="s">
        <v>52</v>
      </c>
      <c r="C43" s="15" t="s">
        <v>53</v>
      </c>
      <c r="D43" s="16" t="s">
        <v>54</v>
      </c>
      <c r="E43" s="26" t="s">
        <v>122</v>
      </c>
      <c r="F43" s="169" t="s">
        <v>257</v>
      </c>
      <c r="G43" s="70"/>
      <c r="H43" s="86">
        <f t="shared" si="1"/>
        <v>11100000</v>
      </c>
      <c r="I43" s="52">
        <f>1000000+1000000+3000000+1100000-300000</f>
        <v>5800000</v>
      </c>
      <c r="J43" s="86">
        <f>1000000+4300000</f>
        <v>5300000</v>
      </c>
      <c r="K43" s="86">
        <f>J43</f>
        <v>5300000</v>
      </c>
      <c r="L43" s="81">
        <v>1</v>
      </c>
      <c r="N43" s="160"/>
    </row>
    <row r="44" spans="1:18" ht="66.75" customHeight="1" x14ac:dyDescent="0.2">
      <c r="A44" s="118" t="s">
        <v>165</v>
      </c>
      <c r="B44" s="118">
        <v>7660</v>
      </c>
      <c r="C44" s="118" t="s">
        <v>150</v>
      </c>
      <c r="D44" s="119" t="s">
        <v>164</v>
      </c>
      <c r="E44" s="120" t="s">
        <v>110</v>
      </c>
      <c r="F44" s="85" t="s">
        <v>258</v>
      </c>
      <c r="G44" s="79"/>
      <c r="H44" s="86">
        <f>I44+J44</f>
        <v>736000</v>
      </c>
      <c r="I44" s="52"/>
      <c r="J44" s="86">
        <f>226000+510000</f>
        <v>736000</v>
      </c>
      <c r="K44" s="86">
        <v>736000</v>
      </c>
      <c r="L44" s="81"/>
      <c r="N44" s="160"/>
    </row>
    <row r="45" spans="1:18" ht="74.25" customHeight="1" x14ac:dyDescent="0.2">
      <c r="A45" s="130" t="s">
        <v>193</v>
      </c>
      <c r="B45" s="130" t="s">
        <v>194</v>
      </c>
      <c r="C45" s="131" t="s">
        <v>150</v>
      </c>
      <c r="D45" s="132" t="s">
        <v>195</v>
      </c>
      <c r="E45" s="109" t="s">
        <v>196</v>
      </c>
      <c r="F45" s="114" t="s">
        <v>242</v>
      </c>
      <c r="G45" s="133"/>
      <c r="H45" s="48">
        <f>I45+J45</f>
        <v>2031054</v>
      </c>
      <c r="I45" s="20"/>
      <c r="J45" s="48">
        <f>K45</f>
        <v>2031054</v>
      </c>
      <c r="K45" s="48">
        <f>1423054+608000</f>
        <v>2031054</v>
      </c>
      <c r="L45" s="134"/>
      <c r="M45" s="135"/>
      <c r="N45" s="135"/>
      <c r="O45" s="135"/>
      <c r="P45" s="135"/>
      <c r="Q45" s="135"/>
      <c r="R45" s="135"/>
    </row>
    <row r="46" spans="1:18" ht="98.25" customHeight="1" x14ac:dyDescent="0.2">
      <c r="A46" s="130" t="s">
        <v>234</v>
      </c>
      <c r="B46" s="130">
        <v>7693</v>
      </c>
      <c r="C46" s="77" t="s">
        <v>150</v>
      </c>
      <c r="D46" s="157" t="s">
        <v>235</v>
      </c>
      <c r="E46" s="80" t="s">
        <v>231</v>
      </c>
      <c r="F46" s="80" t="s">
        <v>243</v>
      </c>
      <c r="G46" s="133"/>
      <c r="H46" s="30">
        <f>I46</f>
        <v>500000</v>
      </c>
      <c r="I46" s="30">
        <v>500000</v>
      </c>
      <c r="J46" s="48"/>
      <c r="K46" s="48"/>
      <c r="L46" s="134"/>
      <c r="M46" s="153"/>
      <c r="N46" s="153"/>
      <c r="O46" s="153"/>
      <c r="P46" s="153"/>
      <c r="Q46" s="153"/>
      <c r="R46" s="153"/>
    </row>
    <row r="47" spans="1:18" ht="109.5" customHeight="1" x14ac:dyDescent="0.2">
      <c r="A47" s="121" t="s">
        <v>55</v>
      </c>
      <c r="B47" s="115" t="s">
        <v>56</v>
      </c>
      <c r="C47" s="122" t="s">
        <v>57</v>
      </c>
      <c r="D47" s="123" t="s">
        <v>58</v>
      </c>
      <c r="E47" s="21" t="s">
        <v>121</v>
      </c>
      <c r="F47" s="87" t="s">
        <v>259</v>
      </c>
      <c r="G47" s="23"/>
      <c r="H47" s="30">
        <f>I47+J47</f>
        <v>726300</v>
      </c>
      <c r="I47" s="30">
        <f>466500-30000+100000</f>
        <v>536500</v>
      </c>
      <c r="J47" s="30">
        <f>K47</f>
        <v>189800</v>
      </c>
      <c r="K47" s="30">
        <v>189800</v>
      </c>
      <c r="L47" s="83">
        <v>1</v>
      </c>
      <c r="M47" s="163"/>
      <c r="N47" s="160"/>
    </row>
    <row r="48" spans="1:18" ht="54.75" customHeight="1" x14ac:dyDescent="0.2">
      <c r="A48" s="31" t="s">
        <v>59</v>
      </c>
      <c r="B48" s="7">
        <v>8220</v>
      </c>
      <c r="C48" s="15" t="s">
        <v>60</v>
      </c>
      <c r="D48" s="16" t="s">
        <v>61</v>
      </c>
      <c r="E48" s="17" t="s">
        <v>123</v>
      </c>
      <c r="F48" s="80" t="s">
        <v>260</v>
      </c>
      <c r="G48" s="18"/>
      <c r="H48" s="19">
        <f>I48</f>
        <v>1040000</v>
      </c>
      <c r="I48" s="19">
        <f>900000+140000</f>
        <v>1040000</v>
      </c>
      <c r="J48" s="19"/>
      <c r="K48" s="19"/>
      <c r="L48" s="83">
        <v>1</v>
      </c>
    </row>
    <row r="49" spans="1:14" ht="55.5" hidden="1" customHeight="1" x14ac:dyDescent="0.2">
      <c r="A49" s="31" t="s">
        <v>130</v>
      </c>
      <c r="B49" s="7">
        <v>8240</v>
      </c>
      <c r="C49" s="15" t="s">
        <v>60</v>
      </c>
      <c r="D49" s="16" t="s">
        <v>129</v>
      </c>
      <c r="E49" s="18" t="s">
        <v>128</v>
      </c>
      <c r="F49" s="80" t="s">
        <v>221</v>
      </c>
      <c r="G49" s="17"/>
      <c r="H49" s="30">
        <f>I49</f>
        <v>0</v>
      </c>
      <c r="I49" s="30">
        <f>1000000-750000-250000</f>
        <v>0</v>
      </c>
      <c r="J49" s="30"/>
      <c r="K49" s="30"/>
      <c r="L49" s="83"/>
    </row>
    <row r="50" spans="1:14" ht="55.5" customHeight="1" x14ac:dyDescent="0.2">
      <c r="A50" s="76" t="s">
        <v>130</v>
      </c>
      <c r="B50" s="76" t="s">
        <v>229</v>
      </c>
      <c r="C50" s="77" t="s">
        <v>60</v>
      </c>
      <c r="D50" s="157" t="s">
        <v>129</v>
      </c>
      <c r="E50" s="18" t="s">
        <v>227</v>
      </c>
      <c r="F50" s="80" t="s">
        <v>244</v>
      </c>
      <c r="G50" s="17"/>
      <c r="H50" s="30">
        <f>I50</f>
        <v>60000</v>
      </c>
      <c r="I50" s="30">
        <v>60000</v>
      </c>
      <c r="J50" s="30"/>
      <c r="K50" s="30"/>
      <c r="L50" s="83"/>
      <c r="N50" s="163" t="s">
        <v>240</v>
      </c>
    </row>
    <row r="51" spans="1:14" ht="56.25" customHeight="1" x14ac:dyDescent="0.2">
      <c r="A51" s="14" t="s">
        <v>62</v>
      </c>
      <c r="B51" s="14" t="s">
        <v>63</v>
      </c>
      <c r="C51" s="15" t="s">
        <v>64</v>
      </c>
      <c r="D51" s="16" t="s">
        <v>65</v>
      </c>
      <c r="E51" s="17" t="s">
        <v>120</v>
      </c>
      <c r="F51" s="80" t="s">
        <v>176</v>
      </c>
      <c r="G51" s="18"/>
      <c r="H51" s="19">
        <f>I51+J51</f>
        <v>469100</v>
      </c>
      <c r="I51" s="19">
        <v>0</v>
      </c>
      <c r="J51" s="19">
        <f>233100+236000</f>
        <v>469100</v>
      </c>
      <c r="K51" s="19"/>
      <c r="L51" s="83">
        <v>1</v>
      </c>
      <c r="N51" s="163" t="s">
        <v>239</v>
      </c>
    </row>
    <row r="52" spans="1:14" ht="60.75" customHeight="1" x14ac:dyDescent="0.3">
      <c r="A52" s="14" t="s">
        <v>66</v>
      </c>
      <c r="B52" s="14" t="s">
        <v>67</v>
      </c>
      <c r="C52" s="15" t="s">
        <v>68</v>
      </c>
      <c r="D52" s="16" t="s">
        <v>204</v>
      </c>
      <c r="E52" s="32" t="s">
        <v>124</v>
      </c>
      <c r="F52" s="80" t="s">
        <v>155</v>
      </c>
      <c r="G52" s="18"/>
      <c r="H52" s="19">
        <f>I52+J52</f>
        <v>1560000</v>
      </c>
      <c r="I52" s="19">
        <v>1560000</v>
      </c>
      <c r="J52" s="19"/>
      <c r="K52" s="19"/>
      <c r="L52" s="82">
        <v>1</v>
      </c>
    </row>
    <row r="53" spans="1:14" ht="60.75" customHeight="1" x14ac:dyDescent="0.3">
      <c r="A53" s="14" t="s">
        <v>223</v>
      </c>
      <c r="B53" s="14">
        <v>9770</v>
      </c>
      <c r="C53" s="31" t="s">
        <v>17</v>
      </c>
      <c r="D53" s="16" t="s">
        <v>198</v>
      </c>
      <c r="E53" s="124" t="s">
        <v>199</v>
      </c>
      <c r="F53" s="129" t="s">
        <v>202</v>
      </c>
      <c r="G53" s="18"/>
      <c r="H53" s="19">
        <f>I53</f>
        <v>30000</v>
      </c>
      <c r="I53" s="19">
        <v>30000</v>
      </c>
      <c r="J53" s="19"/>
      <c r="K53" s="19"/>
      <c r="L53" s="82"/>
    </row>
    <row r="54" spans="1:14" ht="30.75" customHeight="1" x14ac:dyDescent="0.3">
      <c r="A54" s="8" t="s">
        <v>172</v>
      </c>
      <c r="B54" s="9"/>
      <c r="C54" s="10"/>
      <c r="D54" s="11" t="s">
        <v>143</v>
      </c>
      <c r="E54" s="32"/>
      <c r="F54" s="80"/>
      <c r="G54" s="18"/>
      <c r="H54" s="13">
        <f>H55</f>
        <v>480000</v>
      </c>
      <c r="I54" s="13">
        <f t="shared" ref="I54:K54" si="2">I55</f>
        <v>480000</v>
      </c>
      <c r="J54" s="13">
        <f t="shared" si="2"/>
        <v>0</v>
      </c>
      <c r="K54" s="13">
        <f t="shared" si="2"/>
        <v>0</v>
      </c>
      <c r="L54" s="82"/>
    </row>
    <row r="55" spans="1:14" ht="53.25" customHeight="1" x14ac:dyDescent="0.3">
      <c r="A55" s="73" t="s">
        <v>144</v>
      </c>
      <c r="B55" s="73" t="s">
        <v>145</v>
      </c>
      <c r="C55" s="74" t="s">
        <v>146</v>
      </c>
      <c r="D55" s="75" t="s">
        <v>147</v>
      </c>
      <c r="E55" s="32" t="s">
        <v>148</v>
      </c>
      <c r="F55" s="80" t="s">
        <v>161</v>
      </c>
      <c r="G55" s="18"/>
      <c r="H55" s="19">
        <f>I55</f>
        <v>480000</v>
      </c>
      <c r="I55" s="19">
        <v>480000</v>
      </c>
      <c r="J55" s="19"/>
      <c r="K55" s="19"/>
      <c r="L55" s="82">
        <v>1</v>
      </c>
    </row>
    <row r="56" spans="1:14" ht="41.25" customHeight="1" x14ac:dyDescent="0.2">
      <c r="A56" s="8" t="s">
        <v>69</v>
      </c>
      <c r="B56" s="9"/>
      <c r="C56" s="10"/>
      <c r="D56" s="11" t="s">
        <v>70</v>
      </c>
      <c r="E56" s="33"/>
      <c r="F56" s="80"/>
      <c r="G56" s="18"/>
      <c r="H56" s="13">
        <f>SUM(H57:H63)</f>
        <v>9171500</v>
      </c>
      <c r="I56" s="13">
        <f t="shared" ref="I56:K56" si="3">SUM(I57:I63)</f>
        <v>9171500</v>
      </c>
      <c r="J56" s="13">
        <f t="shared" si="3"/>
        <v>0</v>
      </c>
      <c r="K56" s="13">
        <f t="shared" si="3"/>
        <v>0</v>
      </c>
      <c r="L56" s="81"/>
    </row>
    <row r="57" spans="1:14" ht="66" customHeight="1" x14ac:dyDescent="0.2">
      <c r="A57" s="65" t="s">
        <v>131</v>
      </c>
      <c r="B57" s="65">
        <v>3035</v>
      </c>
      <c r="C57" s="66">
        <v>1070</v>
      </c>
      <c r="D57" s="61" t="s">
        <v>132</v>
      </c>
      <c r="E57" s="67" t="s">
        <v>133</v>
      </c>
      <c r="F57" s="85" t="s">
        <v>160</v>
      </c>
      <c r="G57" s="64"/>
      <c r="H57" s="29">
        <f>I57</f>
        <v>350000</v>
      </c>
      <c r="I57" s="88">
        <v>350000</v>
      </c>
      <c r="J57" s="13"/>
      <c r="K57" s="13"/>
      <c r="L57" s="82">
        <v>1</v>
      </c>
    </row>
    <row r="58" spans="1:14" ht="48.75" customHeight="1" x14ac:dyDescent="0.2">
      <c r="A58" s="68" t="s">
        <v>177</v>
      </c>
      <c r="B58" s="68">
        <v>3031</v>
      </c>
      <c r="C58" s="92">
        <v>1030</v>
      </c>
      <c r="D58" s="93" t="s">
        <v>166</v>
      </c>
      <c r="E58" s="180" t="s">
        <v>137</v>
      </c>
      <c r="F58" s="177" t="s">
        <v>261</v>
      </c>
      <c r="G58" s="102"/>
      <c r="H58" s="48">
        <f>I58</f>
        <v>90000</v>
      </c>
      <c r="I58" s="48">
        <f>100000-10000</f>
        <v>90000</v>
      </c>
      <c r="J58" s="37"/>
      <c r="K58" s="13"/>
      <c r="L58" s="82"/>
    </row>
    <row r="59" spans="1:14" ht="41.25" customHeight="1" x14ac:dyDescent="0.2">
      <c r="A59" s="89" t="s">
        <v>134</v>
      </c>
      <c r="B59" s="89">
        <v>3032</v>
      </c>
      <c r="C59" s="90" t="s">
        <v>135</v>
      </c>
      <c r="D59" s="91" t="s">
        <v>136</v>
      </c>
      <c r="E59" s="181"/>
      <c r="F59" s="178"/>
      <c r="G59" s="40"/>
      <c r="H59" s="30">
        <f>I59</f>
        <v>60000</v>
      </c>
      <c r="I59" s="62">
        <v>60000</v>
      </c>
      <c r="J59" s="13"/>
      <c r="K59" s="13"/>
      <c r="L59" s="81"/>
    </row>
    <row r="60" spans="1:14" ht="83.25" customHeight="1" x14ac:dyDescent="0.2">
      <c r="A60" s="14" t="s">
        <v>72</v>
      </c>
      <c r="B60" s="14" t="s">
        <v>73</v>
      </c>
      <c r="C60" s="15" t="s">
        <v>74</v>
      </c>
      <c r="D60" s="16" t="s">
        <v>75</v>
      </c>
      <c r="E60" s="181"/>
      <c r="F60" s="178"/>
      <c r="G60" s="103"/>
      <c r="H60" s="19">
        <f t="shared" ref="H60:H63" si="4">I60+J60</f>
        <v>800000</v>
      </c>
      <c r="I60" s="20">
        <f>1000000-200000</f>
        <v>800000</v>
      </c>
      <c r="J60" s="19"/>
      <c r="K60" s="19"/>
      <c r="L60" s="82">
        <v>1</v>
      </c>
    </row>
    <row r="61" spans="1:14" ht="75.75" customHeight="1" x14ac:dyDescent="0.2">
      <c r="A61" s="14" t="s">
        <v>76</v>
      </c>
      <c r="B61" s="14" t="s">
        <v>77</v>
      </c>
      <c r="C61" s="15" t="s">
        <v>78</v>
      </c>
      <c r="D61" s="16" t="s">
        <v>79</v>
      </c>
      <c r="E61" s="181"/>
      <c r="F61" s="178"/>
      <c r="G61" s="40"/>
      <c r="H61" s="19">
        <f t="shared" si="4"/>
        <v>840000</v>
      </c>
      <c r="I61" s="20">
        <v>840000</v>
      </c>
      <c r="J61" s="19"/>
      <c r="K61" s="19"/>
      <c r="L61" s="81"/>
    </row>
    <row r="62" spans="1:14" ht="54.75" customHeight="1" x14ac:dyDescent="0.2">
      <c r="A62" s="14" t="s">
        <v>80</v>
      </c>
      <c r="B62" s="14" t="s">
        <v>81</v>
      </c>
      <c r="C62" s="15" t="s">
        <v>71</v>
      </c>
      <c r="D62" s="16" t="s">
        <v>82</v>
      </c>
      <c r="E62" s="181"/>
      <c r="F62" s="178"/>
      <c r="G62" s="40"/>
      <c r="H62" s="19">
        <f t="shared" si="4"/>
        <v>150000</v>
      </c>
      <c r="I62" s="20">
        <f>150000</f>
        <v>150000</v>
      </c>
      <c r="J62" s="19"/>
      <c r="K62" s="19"/>
      <c r="L62" s="81"/>
    </row>
    <row r="63" spans="1:14" ht="48.75" customHeight="1" x14ac:dyDescent="0.2">
      <c r="A63" s="14" t="s">
        <v>83</v>
      </c>
      <c r="B63" s="14" t="s">
        <v>84</v>
      </c>
      <c r="C63" s="15" t="s">
        <v>85</v>
      </c>
      <c r="D63" s="16" t="s">
        <v>86</v>
      </c>
      <c r="E63" s="182"/>
      <c r="F63" s="179"/>
      <c r="G63" s="40"/>
      <c r="H63" s="19">
        <f t="shared" si="4"/>
        <v>6881500</v>
      </c>
      <c r="I63" s="20">
        <f>5069500+600000+400000+802000+10000</f>
        <v>6881500</v>
      </c>
      <c r="J63" s="19"/>
      <c r="K63" s="19"/>
      <c r="L63" s="81"/>
    </row>
    <row r="64" spans="1:14" ht="42" customHeight="1" x14ac:dyDescent="0.2">
      <c r="A64" s="8" t="s">
        <v>87</v>
      </c>
      <c r="B64" s="9"/>
      <c r="C64" s="10"/>
      <c r="D64" s="11" t="s">
        <v>88</v>
      </c>
      <c r="E64" s="35"/>
      <c r="F64" s="48"/>
      <c r="G64" s="36"/>
      <c r="H64" s="37">
        <f>SUM(H65:H72)</f>
        <v>4915550</v>
      </c>
      <c r="I64" s="37">
        <f>SUM(I65:I72)</f>
        <v>4915550</v>
      </c>
      <c r="J64" s="37">
        <f>SUM(J65:J71)</f>
        <v>0</v>
      </c>
      <c r="K64" s="37">
        <f>SUM(K65:K71)</f>
        <v>0</v>
      </c>
      <c r="L64" s="81"/>
    </row>
    <row r="65" spans="1:14" ht="60.75" customHeight="1" x14ac:dyDescent="0.2">
      <c r="A65" s="14" t="s">
        <v>89</v>
      </c>
      <c r="B65" s="14" t="s">
        <v>90</v>
      </c>
      <c r="C65" s="15" t="s">
        <v>39</v>
      </c>
      <c r="D65" s="16" t="s">
        <v>91</v>
      </c>
      <c r="E65" s="61" t="s">
        <v>116</v>
      </c>
      <c r="F65" s="38" t="s">
        <v>262</v>
      </c>
      <c r="G65" s="34"/>
      <c r="H65" s="19">
        <f>I65</f>
        <v>212000</v>
      </c>
      <c r="I65" s="19">
        <f>162000+50000</f>
        <v>212000</v>
      </c>
      <c r="J65" s="19"/>
      <c r="K65" s="19"/>
      <c r="L65" s="81">
        <v>1</v>
      </c>
    </row>
    <row r="66" spans="1:14" ht="41.25" customHeight="1" x14ac:dyDescent="0.2">
      <c r="A66" s="14" t="s">
        <v>92</v>
      </c>
      <c r="B66" s="14" t="s">
        <v>93</v>
      </c>
      <c r="C66" s="15" t="s">
        <v>94</v>
      </c>
      <c r="D66" s="39" t="s">
        <v>95</v>
      </c>
      <c r="E66" s="206" t="s">
        <v>222</v>
      </c>
      <c r="F66" s="175" t="s">
        <v>225</v>
      </c>
      <c r="G66" s="40"/>
      <c r="H66" s="19">
        <f>I66</f>
        <v>464100</v>
      </c>
      <c r="I66" s="19">
        <v>464100</v>
      </c>
      <c r="J66" s="19"/>
      <c r="K66" s="19"/>
      <c r="L66" s="81"/>
    </row>
    <row r="67" spans="1:14" ht="32.25" customHeight="1" x14ac:dyDescent="0.2">
      <c r="A67" s="14" t="s">
        <v>96</v>
      </c>
      <c r="B67" s="14" t="s">
        <v>97</v>
      </c>
      <c r="C67" s="15" t="s">
        <v>94</v>
      </c>
      <c r="D67" s="39" t="s">
        <v>98</v>
      </c>
      <c r="E67" s="207"/>
      <c r="F67" s="176"/>
      <c r="G67" s="40"/>
      <c r="H67" s="19">
        <v>450100</v>
      </c>
      <c r="I67" s="20">
        <v>450100</v>
      </c>
      <c r="J67" s="164"/>
      <c r="K67" s="164"/>
      <c r="L67" s="165">
        <v>1</v>
      </c>
      <c r="M67" s="160"/>
      <c r="N67" s="160"/>
    </row>
    <row r="68" spans="1:14" ht="37.5" customHeight="1" x14ac:dyDescent="0.2">
      <c r="A68" s="14" t="s">
        <v>99</v>
      </c>
      <c r="B68" s="14" t="s">
        <v>100</v>
      </c>
      <c r="C68" s="15" t="s">
        <v>101</v>
      </c>
      <c r="D68" s="39" t="s">
        <v>102</v>
      </c>
      <c r="E68" s="206" t="s">
        <v>245</v>
      </c>
      <c r="F68" s="210" t="s">
        <v>263</v>
      </c>
      <c r="G68" s="40"/>
      <c r="H68" s="19">
        <f t="shared" ref="H68" si="5">I68+J68</f>
        <v>395000</v>
      </c>
      <c r="I68" s="20">
        <f>370000+25000</f>
        <v>395000</v>
      </c>
      <c r="J68" s="19"/>
      <c r="K68" s="19"/>
      <c r="L68" s="81"/>
    </row>
    <row r="69" spans="1:14" ht="45.75" customHeight="1" x14ac:dyDescent="0.2">
      <c r="A69" s="14" t="s">
        <v>103</v>
      </c>
      <c r="B69" s="14" t="s">
        <v>104</v>
      </c>
      <c r="C69" s="15" t="s">
        <v>101</v>
      </c>
      <c r="D69" s="39" t="s">
        <v>105</v>
      </c>
      <c r="E69" s="208"/>
      <c r="F69" s="211"/>
      <c r="G69" s="40"/>
      <c r="H69" s="19">
        <f>I69</f>
        <v>373000</v>
      </c>
      <c r="I69" s="20">
        <f>258000+115000</f>
        <v>373000</v>
      </c>
      <c r="J69" s="19"/>
      <c r="K69" s="19"/>
      <c r="L69" s="81"/>
    </row>
    <row r="70" spans="1:14" ht="30.75" customHeight="1" x14ac:dyDescent="0.2">
      <c r="A70" s="49" t="s">
        <v>106</v>
      </c>
      <c r="B70" s="49" t="s">
        <v>107</v>
      </c>
      <c r="C70" s="50" t="s">
        <v>101</v>
      </c>
      <c r="D70" s="51" t="s">
        <v>108</v>
      </c>
      <c r="E70" s="208"/>
      <c r="F70" s="211"/>
      <c r="G70" s="40"/>
      <c r="H70" s="29">
        <f>I70</f>
        <v>1726350</v>
      </c>
      <c r="I70" s="52">
        <v>1726350</v>
      </c>
      <c r="J70" s="29"/>
      <c r="K70" s="29"/>
      <c r="L70" s="81"/>
    </row>
    <row r="71" spans="1:14" ht="51" customHeight="1" x14ac:dyDescent="0.2">
      <c r="A71" s="53">
        <v>1015062</v>
      </c>
      <c r="B71" s="53">
        <v>5062</v>
      </c>
      <c r="C71" s="50" t="s">
        <v>101</v>
      </c>
      <c r="D71" s="54" t="s">
        <v>117</v>
      </c>
      <c r="E71" s="207"/>
      <c r="F71" s="212"/>
      <c r="G71" s="79"/>
      <c r="H71" s="29">
        <f>I71</f>
        <v>695000</v>
      </c>
      <c r="I71" s="52">
        <f>1115000-600000+180000</f>
        <v>695000</v>
      </c>
      <c r="J71" s="48"/>
      <c r="K71" s="48"/>
      <c r="L71" s="82">
        <v>1</v>
      </c>
    </row>
    <row r="72" spans="1:14" ht="51" customHeight="1" x14ac:dyDescent="0.2">
      <c r="A72" s="53">
        <v>1015062</v>
      </c>
      <c r="B72" s="53">
        <v>5062</v>
      </c>
      <c r="C72" s="50" t="s">
        <v>101</v>
      </c>
      <c r="D72" s="54" t="s">
        <v>117</v>
      </c>
      <c r="E72" s="152" t="s">
        <v>228</v>
      </c>
      <c r="F72" s="213" t="s">
        <v>246</v>
      </c>
      <c r="G72" s="79"/>
      <c r="H72" s="48">
        <f>I72</f>
        <v>600000</v>
      </c>
      <c r="I72" s="52">
        <v>600000</v>
      </c>
      <c r="J72" s="48"/>
      <c r="K72" s="48"/>
      <c r="L72" s="82"/>
    </row>
    <row r="73" spans="1:14" ht="28.5" customHeight="1" x14ac:dyDescent="0.2">
      <c r="A73" s="95">
        <v>3700000</v>
      </c>
      <c r="B73" s="95"/>
      <c r="C73" s="104"/>
      <c r="D73" s="96" t="s">
        <v>169</v>
      </c>
      <c r="E73" s="97"/>
      <c r="F73" s="155"/>
      <c r="G73" s="98">
        <v>450000</v>
      </c>
      <c r="H73" s="99">
        <f>SUM(H74:H90)</f>
        <v>8588000</v>
      </c>
      <c r="I73" s="99">
        <f>SUM(I74:I90)</f>
        <v>2388000</v>
      </c>
      <c r="J73" s="99">
        <f>SUM(J74:J90)</f>
        <v>6200000</v>
      </c>
      <c r="K73" s="99">
        <f t="shared" ref="K73" si="6">SUM(K74:K90)</f>
        <v>6200000</v>
      </c>
      <c r="L73" s="82"/>
    </row>
    <row r="74" spans="1:14" ht="46.5" customHeight="1" x14ac:dyDescent="0.2">
      <c r="A74" s="14" t="s">
        <v>223</v>
      </c>
      <c r="B74" s="14">
        <v>9770</v>
      </c>
      <c r="C74" s="31" t="s">
        <v>17</v>
      </c>
      <c r="D74" s="16" t="s">
        <v>198</v>
      </c>
      <c r="E74" s="152" t="s">
        <v>230</v>
      </c>
      <c r="F74" s="213" t="s">
        <v>247</v>
      </c>
      <c r="G74" s="98"/>
      <c r="H74" s="48">
        <v>100000</v>
      </c>
      <c r="I74" s="48">
        <v>100000</v>
      </c>
      <c r="J74" s="166"/>
      <c r="K74" s="166"/>
      <c r="L74" s="165"/>
      <c r="M74" s="160"/>
      <c r="N74" s="160"/>
    </row>
    <row r="75" spans="1:14" ht="70.5" customHeight="1" x14ac:dyDescent="0.2">
      <c r="A75" s="53">
        <v>3719800</v>
      </c>
      <c r="B75" s="53">
        <v>9800</v>
      </c>
      <c r="C75" s="101" t="s">
        <v>17</v>
      </c>
      <c r="D75" s="54" t="s">
        <v>168</v>
      </c>
      <c r="E75" s="158" t="s">
        <v>236</v>
      </c>
      <c r="F75" s="213" t="s">
        <v>248</v>
      </c>
      <c r="G75" s="98"/>
      <c r="H75" s="48">
        <f>I75</f>
        <v>200000</v>
      </c>
      <c r="I75" s="48">
        <v>200000</v>
      </c>
      <c r="J75" s="99"/>
      <c r="K75" s="99"/>
      <c r="L75" s="82"/>
    </row>
    <row r="76" spans="1:14" ht="70.5" customHeight="1" x14ac:dyDescent="0.2">
      <c r="A76" s="53">
        <v>3719800</v>
      </c>
      <c r="B76" s="53">
        <v>9800</v>
      </c>
      <c r="C76" s="101" t="s">
        <v>17</v>
      </c>
      <c r="D76" s="54" t="s">
        <v>168</v>
      </c>
      <c r="E76" s="84" t="s">
        <v>170</v>
      </c>
      <c r="F76" s="156" t="s">
        <v>181</v>
      </c>
      <c r="G76" s="94">
        <v>250000</v>
      </c>
      <c r="H76" s="48">
        <f>I76</f>
        <v>300000</v>
      </c>
      <c r="I76" s="20">
        <v>300000</v>
      </c>
      <c r="J76" s="48"/>
      <c r="K76" s="48"/>
      <c r="L76" s="82"/>
    </row>
    <row r="77" spans="1:14" ht="56.25" customHeight="1" x14ac:dyDescent="0.2">
      <c r="A77" s="106">
        <v>3719800</v>
      </c>
      <c r="B77" s="106">
        <v>9800</v>
      </c>
      <c r="C77" s="100" t="s">
        <v>17</v>
      </c>
      <c r="D77" s="107" t="s">
        <v>168</v>
      </c>
      <c r="E77" s="105" t="s">
        <v>171</v>
      </c>
      <c r="F77" s="85" t="s">
        <v>264</v>
      </c>
      <c r="G77" s="108">
        <v>200000</v>
      </c>
      <c r="H77" s="86">
        <f>I77+J77</f>
        <v>1088000</v>
      </c>
      <c r="I77" s="52">
        <f>65000+23000</f>
        <v>88000</v>
      </c>
      <c r="J77" s="86">
        <v>1000000</v>
      </c>
      <c r="K77" s="86">
        <f>J77</f>
        <v>1000000</v>
      </c>
      <c r="L77" s="82"/>
    </row>
    <row r="78" spans="1:14" ht="56.25" customHeight="1" x14ac:dyDescent="0.2">
      <c r="A78" s="106">
        <v>3719800</v>
      </c>
      <c r="B78" s="106">
        <v>9800</v>
      </c>
      <c r="C78" s="100" t="s">
        <v>17</v>
      </c>
      <c r="D78" s="107" t="s">
        <v>168</v>
      </c>
      <c r="E78" s="109" t="s">
        <v>226</v>
      </c>
      <c r="F78" s="85" t="s">
        <v>249</v>
      </c>
      <c r="G78" s="108"/>
      <c r="H78" s="86">
        <v>100000</v>
      </c>
      <c r="I78" s="52"/>
      <c r="J78" s="86">
        <f>K78</f>
        <v>100000</v>
      </c>
      <c r="K78" s="86">
        <v>100000</v>
      </c>
      <c r="L78" s="82"/>
    </row>
    <row r="79" spans="1:14" ht="47.25" customHeight="1" x14ac:dyDescent="0.2">
      <c r="A79" s="53">
        <v>3719800</v>
      </c>
      <c r="B79" s="53">
        <v>9800</v>
      </c>
      <c r="C79" s="101" t="s">
        <v>17</v>
      </c>
      <c r="D79" s="54" t="s">
        <v>168</v>
      </c>
      <c r="E79" s="109" t="s">
        <v>187</v>
      </c>
      <c r="F79" s="156" t="s">
        <v>186</v>
      </c>
      <c r="G79" s="94"/>
      <c r="H79" s="48">
        <f>I79+J79</f>
        <v>250000</v>
      </c>
      <c r="I79" s="20"/>
      <c r="J79" s="48">
        <v>250000</v>
      </c>
      <c r="K79" s="48">
        <f>J79</f>
        <v>250000</v>
      </c>
      <c r="L79" s="82"/>
    </row>
    <row r="80" spans="1:14" ht="40.5" customHeight="1" x14ac:dyDescent="0.3">
      <c r="A80" s="106">
        <v>3719800</v>
      </c>
      <c r="B80" s="106">
        <v>9800</v>
      </c>
      <c r="C80" s="101" t="s">
        <v>17</v>
      </c>
      <c r="D80" s="107" t="s">
        <v>168</v>
      </c>
      <c r="E80" s="72" t="s">
        <v>188</v>
      </c>
      <c r="F80" s="154" t="s">
        <v>185</v>
      </c>
      <c r="G80" s="110"/>
      <c r="H80" s="48">
        <f>I80+J80</f>
        <v>250000</v>
      </c>
      <c r="I80" s="111"/>
      <c r="J80" s="112">
        <v>250000</v>
      </c>
      <c r="K80" s="112">
        <f>J80</f>
        <v>250000</v>
      </c>
      <c r="L80" s="82"/>
    </row>
    <row r="81" spans="1:14" ht="40.5" customHeight="1" x14ac:dyDescent="0.3">
      <c r="A81" s="106">
        <v>3719800</v>
      </c>
      <c r="B81" s="106">
        <v>9800</v>
      </c>
      <c r="C81" s="101" t="s">
        <v>17</v>
      </c>
      <c r="D81" s="107" t="s">
        <v>168</v>
      </c>
      <c r="E81" s="72" t="s">
        <v>189</v>
      </c>
      <c r="F81" s="154" t="s">
        <v>184</v>
      </c>
      <c r="G81" s="110"/>
      <c r="H81" s="48">
        <f t="shared" ref="H81:H82" si="7">I81+J81</f>
        <v>500000</v>
      </c>
      <c r="I81" s="111"/>
      <c r="J81" s="112">
        <v>500000</v>
      </c>
      <c r="K81" s="112">
        <f t="shared" ref="K81:K82" si="8">J81</f>
        <v>500000</v>
      </c>
      <c r="L81" s="82"/>
    </row>
    <row r="82" spans="1:14" ht="40.5" customHeight="1" x14ac:dyDescent="0.3">
      <c r="A82" s="106">
        <v>3719800</v>
      </c>
      <c r="B82" s="106">
        <v>9800</v>
      </c>
      <c r="C82" s="101" t="s">
        <v>17</v>
      </c>
      <c r="D82" s="107" t="s">
        <v>168</v>
      </c>
      <c r="E82" s="72" t="s">
        <v>189</v>
      </c>
      <c r="F82" s="154" t="s">
        <v>182</v>
      </c>
      <c r="G82" s="110"/>
      <c r="H82" s="48">
        <f t="shared" si="7"/>
        <v>250000</v>
      </c>
      <c r="I82" s="111"/>
      <c r="J82" s="112">
        <v>250000</v>
      </c>
      <c r="K82" s="112">
        <f t="shared" si="8"/>
        <v>250000</v>
      </c>
      <c r="L82" s="82"/>
    </row>
    <row r="83" spans="1:14" ht="40.5" customHeight="1" x14ac:dyDescent="0.3">
      <c r="A83" s="106">
        <v>3719800</v>
      </c>
      <c r="B83" s="106">
        <v>9800</v>
      </c>
      <c r="C83" s="101" t="s">
        <v>17</v>
      </c>
      <c r="D83" s="107" t="s">
        <v>168</v>
      </c>
      <c r="E83" s="72" t="s">
        <v>188</v>
      </c>
      <c r="F83" s="154" t="s">
        <v>183</v>
      </c>
      <c r="G83" s="110"/>
      <c r="H83" s="48">
        <f>I83+J83</f>
        <v>500000</v>
      </c>
      <c r="I83" s="20"/>
      <c r="J83" s="48">
        <v>500000</v>
      </c>
      <c r="K83" s="48">
        <f>J83</f>
        <v>500000</v>
      </c>
      <c r="L83" s="82"/>
    </row>
    <row r="84" spans="1:14" ht="40.5" customHeight="1" x14ac:dyDescent="0.3">
      <c r="A84" s="106">
        <v>3719800</v>
      </c>
      <c r="B84" s="106">
        <v>9800</v>
      </c>
      <c r="C84" s="101" t="s">
        <v>17</v>
      </c>
      <c r="D84" s="107" t="s">
        <v>168</v>
      </c>
      <c r="E84" s="72" t="s">
        <v>188</v>
      </c>
      <c r="F84" s="154" t="s">
        <v>190</v>
      </c>
      <c r="G84" s="110"/>
      <c r="H84" s="48">
        <f t="shared" ref="H84" si="9">I84+J84</f>
        <v>250000</v>
      </c>
      <c r="I84" s="111"/>
      <c r="J84" s="112">
        <v>250000</v>
      </c>
      <c r="K84" s="112">
        <f t="shared" ref="K84" si="10">J84</f>
        <v>250000</v>
      </c>
      <c r="L84" s="82"/>
    </row>
    <row r="85" spans="1:14" ht="40.5" customHeight="1" x14ac:dyDescent="0.3">
      <c r="A85" s="106">
        <v>3719800</v>
      </c>
      <c r="B85" s="106">
        <v>9800</v>
      </c>
      <c r="C85" s="101" t="s">
        <v>17</v>
      </c>
      <c r="D85" s="107" t="s">
        <v>168</v>
      </c>
      <c r="E85" s="72" t="s">
        <v>188</v>
      </c>
      <c r="F85" s="154" t="s">
        <v>207</v>
      </c>
      <c r="G85" s="110"/>
      <c r="H85" s="48">
        <f t="shared" ref="H85:H88" si="11">I85+J85</f>
        <v>400000</v>
      </c>
      <c r="I85" s="111"/>
      <c r="J85" s="112">
        <v>400000</v>
      </c>
      <c r="K85" s="112">
        <f t="shared" ref="K85:K88" si="12">J85</f>
        <v>400000</v>
      </c>
      <c r="L85" s="82"/>
    </row>
    <row r="86" spans="1:14" ht="40.5" customHeight="1" x14ac:dyDescent="0.3">
      <c r="A86" s="106">
        <v>3719800</v>
      </c>
      <c r="B86" s="106">
        <v>9800</v>
      </c>
      <c r="C86" s="101" t="s">
        <v>17</v>
      </c>
      <c r="D86" s="107" t="s">
        <v>168</v>
      </c>
      <c r="E86" s="72" t="s">
        <v>188</v>
      </c>
      <c r="F86" s="154" t="s">
        <v>208</v>
      </c>
      <c r="G86" s="110"/>
      <c r="H86" s="48">
        <f t="shared" si="11"/>
        <v>200000</v>
      </c>
      <c r="I86" s="111"/>
      <c r="J86" s="112">
        <v>200000</v>
      </c>
      <c r="K86" s="112">
        <f t="shared" si="12"/>
        <v>200000</v>
      </c>
      <c r="L86" s="82"/>
    </row>
    <row r="87" spans="1:14" ht="40.5" customHeight="1" x14ac:dyDescent="0.3">
      <c r="A87" s="106">
        <v>3719800</v>
      </c>
      <c r="B87" s="106">
        <v>9800</v>
      </c>
      <c r="C87" s="101" t="s">
        <v>17</v>
      </c>
      <c r="D87" s="107" t="s">
        <v>168</v>
      </c>
      <c r="E87" s="72" t="s">
        <v>188</v>
      </c>
      <c r="F87" s="154" t="s">
        <v>209</v>
      </c>
      <c r="G87" s="110"/>
      <c r="H87" s="48">
        <f t="shared" si="11"/>
        <v>200000</v>
      </c>
      <c r="I87" s="111"/>
      <c r="J87" s="112">
        <v>200000</v>
      </c>
      <c r="K87" s="112">
        <f t="shared" si="12"/>
        <v>200000</v>
      </c>
      <c r="L87" s="82"/>
    </row>
    <row r="88" spans="1:14" ht="40.5" customHeight="1" x14ac:dyDescent="0.3">
      <c r="A88" s="106">
        <v>3719800</v>
      </c>
      <c r="B88" s="106">
        <v>9800</v>
      </c>
      <c r="C88" s="101" t="s">
        <v>17</v>
      </c>
      <c r="D88" s="107" t="s">
        <v>168</v>
      </c>
      <c r="E88" s="72" t="s">
        <v>188</v>
      </c>
      <c r="F88" s="154" t="s">
        <v>210</v>
      </c>
      <c r="G88" s="110"/>
      <c r="H88" s="48">
        <f t="shared" si="11"/>
        <v>200000</v>
      </c>
      <c r="I88" s="111">
        <v>200000</v>
      </c>
      <c r="J88" s="112"/>
      <c r="K88" s="112">
        <f t="shared" si="12"/>
        <v>0</v>
      </c>
      <c r="L88" s="82"/>
    </row>
    <row r="89" spans="1:14" ht="40.5" customHeight="1" x14ac:dyDescent="0.3">
      <c r="A89" s="106">
        <v>3719800</v>
      </c>
      <c r="B89" s="106">
        <v>9800</v>
      </c>
      <c r="C89" s="101" t="s">
        <v>17</v>
      </c>
      <c r="D89" s="107" t="s">
        <v>168</v>
      </c>
      <c r="E89" s="72" t="s">
        <v>188</v>
      </c>
      <c r="F89" s="85" t="s">
        <v>220</v>
      </c>
      <c r="G89" s="110"/>
      <c r="H89" s="48">
        <f t="shared" ref="H89:H90" si="13">I89+J89</f>
        <v>500000</v>
      </c>
      <c r="I89" s="111"/>
      <c r="J89" s="112">
        <v>500000</v>
      </c>
      <c r="K89" s="112">
        <f t="shared" ref="K89:K90" si="14">J89</f>
        <v>500000</v>
      </c>
      <c r="L89" s="82"/>
      <c r="M89">
        <v>1</v>
      </c>
    </row>
    <row r="90" spans="1:14" ht="36.75" customHeight="1" x14ac:dyDescent="0.3">
      <c r="A90" s="106">
        <v>3719800</v>
      </c>
      <c r="B90" s="106">
        <v>9800</v>
      </c>
      <c r="C90" s="101" t="s">
        <v>17</v>
      </c>
      <c r="D90" s="107" t="s">
        <v>168</v>
      </c>
      <c r="E90" s="128" t="s">
        <v>227</v>
      </c>
      <c r="F90" s="85" t="s">
        <v>244</v>
      </c>
      <c r="G90" s="110"/>
      <c r="H90" s="48">
        <f t="shared" si="13"/>
        <v>3300000</v>
      </c>
      <c r="I90" s="111">
        <v>1500000</v>
      </c>
      <c r="J90" s="112">
        <f>1500000+300000</f>
        <v>1800000</v>
      </c>
      <c r="K90" s="112">
        <f t="shared" si="14"/>
        <v>1800000</v>
      </c>
      <c r="L90" s="82"/>
    </row>
    <row r="91" spans="1:14" ht="24" customHeight="1" x14ac:dyDescent="0.3">
      <c r="A91" s="185" t="s">
        <v>175</v>
      </c>
      <c r="B91" s="186"/>
      <c r="C91" s="187"/>
      <c r="D91" s="56"/>
      <c r="E91" s="57"/>
      <c r="F91" s="150"/>
      <c r="G91" s="58"/>
      <c r="H91" s="58">
        <f>H73+H64+H56+H54+H21</f>
        <v>102655461</v>
      </c>
      <c r="I91" s="58">
        <f>I73+I64+I56+I54+I21</f>
        <v>74017450</v>
      </c>
      <c r="J91" s="58">
        <f>J73+J64+J56+J54+J21</f>
        <v>28638011</v>
      </c>
      <c r="K91" s="58">
        <f>K73+K64+K56+K54+K21</f>
        <v>27604911</v>
      </c>
      <c r="L91" s="81"/>
      <c r="N91" s="6"/>
    </row>
    <row r="92" spans="1:14" ht="15.75" customHeight="1" x14ac:dyDescent="0.3">
      <c r="A92" s="4"/>
      <c r="B92" s="4"/>
      <c r="C92" s="43"/>
      <c r="D92" s="59"/>
      <c r="E92" s="60"/>
      <c r="F92" s="151"/>
      <c r="G92" s="60"/>
      <c r="H92" s="59"/>
      <c r="I92" s="41"/>
      <c r="J92" s="42"/>
      <c r="K92" s="41"/>
      <c r="L92">
        <f>SUM(L22:L71)</f>
        <v>20</v>
      </c>
    </row>
    <row r="93" spans="1:14" ht="12.75" customHeight="1" x14ac:dyDescent="0.3">
      <c r="A93" s="4"/>
      <c r="B93" s="4"/>
      <c r="C93" s="4"/>
      <c r="H93" s="6"/>
    </row>
    <row r="94" spans="1:14" ht="24" customHeight="1" x14ac:dyDescent="0.3">
      <c r="D94" s="59" t="s">
        <v>118</v>
      </c>
      <c r="E94" s="60"/>
      <c r="F94" s="151"/>
      <c r="G94" s="60"/>
      <c r="H94" s="59" t="s">
        <v>109</v>
      </c>
      <c r="I94" s="5"/>
      <c r="J94" s="5"/>
    </row>
    <row r="95" spans="1:14" ht="12.75" hidden="1" customHeight="1" x14ac:dyDescent="0.2">
      <c r="H95" s="6"/>
      <c r="I95" s="6"/>
      <c r="J95" s="6"/>
      <c r="K95" s="6"/>
    </row>
    <row r="96" spans="1:14" ht="12.75" customHeight="1" x14ac:dyDescent="0.2">
      <c r="H96" s="5"/>
      <c r="I96" s="5"/>
      <c r="J96" s="5"/>
      <c r="K96" s="5"/>
    </row>
    <row r="97" spans="8:8" ht="12.75" customHeight="1" x14ac:dyDescent="0.2">
      <c r="H97" s="5"/>
    </row>
    <row r="98" spans="8:8" ht="12.75" customHeight="1" x14ac:dyDescent="0.2"/>
    <row r="99" spans="8:8" ht="12.75" customHeight="1" x14ac:dyDescent="0.2"/>
    <row r="100" spans="8:8" ht="12.75" customHeight="1" x14ac:dyDescent="0.2"/>
    <row r="101" spans="8:8" ht="12.75" customHeight="1" x14ac:dyDescent="0.2"/>
    <row r="102" spans="8:8" ht="12.75" customHeight="1" x14ac:dyDescent="0.2"/>
    <row r="103" spans="8:8" ht="12.75" customHeight="1" x14ac:dyDescent="0.2"/>
    <row r="104" spans="8:8" ht="12.75" customHeight="1" x14ac:dyDescent="0.2"/>
    <row r="105" spans="8:8" ht="12.75" customHeight="1" x14ac:dyDescent="0.2"/>
    <row r="106" spans="8:8" ht="12.75" customHeight="1" x14ac:dyDescent="0.2"/>
    <row r="107" spans="8:8" ht="12.75" customHeight="1" x14ac:dyDescent="0.2"/>
    <row r="108" spans="8:8" ht="12.75" customHeight="1" x14ac:dyDescent="0.2"/>
    <row r="109" spans="8:8" ht="12.75" customHeight="1" x14ac:dyDescent="0.2"/>
    <row r="110" spans="8:8" ht="12.75" customHeight="1" x14ac:dyDescent="0.2"/>
    <row r="111" spans="8:8" ht="12.75" customHeight="1" x14ac:dyDescent="0.2"/>
    <row r="112" spans="8:8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</sheetData>
  <mergeCells count="22">
    <mergeCell ref="A91:C91"/>
    <mergeCell ref="A12:K12"/>
    <mergeCell ref="A13:K13"/>
    <mergeCell ref="A16:A19"/>
    <mergeCell ref="B16:B19"/>
    <mergeCell ref="C16:C19"/>
    <mergeCell ref="D16:D19"/>
    <mergeCell ref="I16:I19"/>
    <mergeCell ref="J16:K16"/>
    <mergeCell ref="J17:J19"/>
    <mergeCell ref="K17:K19"/>
    <mergeCell ref="H16:H19"/>
    <mergeCell ref="E16:E19"/>
    <mergeCell ref="F16:F19"/>
    <mergeCell ref="E66:E67"/>
    <mergeCell ref="E68:E71"/>
    <mergeCell ref="F66:F67"/>
    <mergeCell ref="F68:F71"/>
    <mergeCell ref="F58:F63"/>
    <mergeCell ref="E58:E63"/>
    <mergeCell ref="E23:E28"/>
    <mergeCell ref="F23:F28"/>
  </mergeCells>
  <phoneticPr fontId="9" type="noConversion"/>
  <conditionalFormatting sqref="I23:I34">
    <cfRule type="expression" dxfId="3" priority="1" stopIfTrue="1">
      <formula>D23=1</formula>
    </cfRule>
  </conditionalFormatting>
  <conditionalFormatting sqref="I43:I45 I60:I63 I67:I72 I76:I79">
    <cfRule type="expression" dxfId="2" priority="14" stopIfTrue="1">
      <formula>D43=1</formula>
    </cfRule>
  </conditionalFormatting>
  <conditionalFormatting sqref="I83">
    <cfRule type="expression" dxfId="1" priority="2" stopIfTrue="1">
      <formula>D83=1</formula>
    </cfRule>
  </conditionalFormatting>
  <conditionalFormatting sqref="J33">
    <cfRule type="expression" dxfId="0" priority="9" stopIfTrue="1">
      <formula>D33=1</formula>
    </cfRule>
  </conditionalFormatting>
  <pageMargins left="0.78740157480314965" right="0.19685039370078741" top="0.39370078740157483" bottom="0.19685039370078741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2025-05-05T07:11:22Z</cp:lastPrinted>
  <dcterms:created xsi:type="dcterms:W3CDTF">2021-11-23T14:22:55Z</dcterms:created>
  <dcterms:modified xsi:type="dcterms:W3CDTF">2025-07-16T11:18:54Z</dcterms:modified>
</cp:coreProperties>
</file>