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1660" windowHeight="7485"/>
  </bookViews>
  <sheets>
    <sheet name="Лист1" sheetId="1" r:id="rId1"/>
  </sheets>
  <definedNames>
    <definedName name="_xlnm.Print_Area" localSheetId="0">Лист1!$A$1:$J$89</definedName>
  </definedNames>
  <calcPr calcId="162913"/>
  <extLst>
    <ext uri="GoogleSheetsCustomDataVersion1">
      <go:sheetsCustomData xmlns:go="http://customooxmlschemas.google.com/" r:id="" roundtripDataSignature="AMtx7miMXi4JCCfkS/fGld6XTdBNhaqYqg=="/>
    </ext>
  </extLst>
</workbook>
</file>

<file path=xl/calcChain.xml><?xml version="1.0" encoding="utf-8"?>
<calcChain xmlns="http://schemas.openxmlformats.org/spreadsheetml/2006/main">
  <c r="H60" i="1" l="1"/>
  <c r="H59" i="1"/>
  <c r="H76" i="1" l="1"/>
  <c r="I42" i="1" l="1"/>
  <c r="J16" i="1"/>
  <c r="I16" i="1" s="1"/>
  <c r="H84" i="1" l="1"/>
  <c r="I39" i="1"/>
  <c r="H58" i="1" l="1"/>
  <c r="G83" i="1" l="1"/>
  <c r="H80" i="1"/>
  <c r="H16" i="1" l="1"/>
  <c r="G16" i="1" s="1"/>
  <c r="G35" i="1" l="1"/>
  <c r="I34" i="1"/>
  <c r="G41" i="1"/>
  <c r="H73" i="1" l="1"/>
  <c r="H70" i="1"/>
  <c r="H69" i="1"/>
  <c r="I40" i="1"/>
  <c r="J39" i="1"/>
  <c r="I37" i="1"/>
  <c r="I36" i="1"/>
  <c r="H79" i="1" l="1"/>
  <c r="G39" i="1" l="1"/>
  <c r="H29" i="1"/>
  <c r="G84" i="1"/>
  <c r="I80" i="1"/>
  <c r="I74" i="1" s="1"/>
  <c r="H45" i="1" l="1"/>
  <c r="G45" i="1" s="1"/>
  <c r="H32" i="1"/>
  <c r="H27" i="1" l="1"/>
  <c r="G50" i="1" l="1"/>
  <c r="H46" i="1"/>
  <c r="I47" i="1"/>
  <c r="J37" i="1"/>
  <c r="H26" i="1"/>
  <c r="J32" i="1"/>
  <c r="H17" i="1"/>
  <c r="H40" i="1" l="1"/>
  <c r="H28" i="1"/>
  <c r="H34" i="1" l="1"/>
  <c r="H72" i="1" l="1"/>
  <c r="J80" i="1" l="1"/>
  <c r="J74" i="1" s="1"/>
  <c r="H65" i="1"/>
  <c r="G65" i="1" s="1"/>
  <c r="H57" i="1"/>
  <c r="H44" i="1"/>
  <c r="G80" i="1" l="1"/>
  <c r="G49" i="1" l="1"/>
  <c r="H31" i="1" l="1"/>
  <c r="G79" i="1" l="1"/>
  <c r="J40" i="1" l="1"/>
  <c r="J42" i="1"/>
  <c r="H75" i="1"/>
  <c r="H74" i="1" s="1"/>
  <c r="H71" i="1" l="1"/>
  <c r="G69" i="1"/>
  <c r="H64" i="1" l="1"/>
  <c r="G64" i="1" s="1"/>
  <c r="J52" i="1"/>
  <c r="I52" i="1"/>
  <c r="I31" i="1"/>
  <c r="J29" i="1"/>
  <c r="I29" i="1"/>
  <c r="J30" i="1"/>
  <c r="I30" i="1"/>
  <c r="J36" i="1" l="1"/>
  <c r="J31" i="1" l="1"/>
  <c r="H43" i="1" l="1"/>
  <c r="I44" i="1" l="1"/>
  <c r="J44" i="1" l="1"/>
  <c r="J14" i="1" s="1"/>
  <c r="I14" i="1"/>
  <c r="G44" i="1"/>
  <c r="J51" i="1" l="1"/>
  <c r="I51" i="1"/>
  <c r="H51" i="1"/>
  <c r="G53" i="1"/>
  <c r="G46" i="1"/>
  <c r="G78" i="1" l="1"/>
  <c r="G77" i="1"/>
  <c r="G76" i="1"/>
  <c r="G75" i="1"/>
  <c r="G74" i="1" l="1"/>
  <c r="H68" i="1"/>
  <c r="H61" i="1"/>
  <c r="H54" i="1" s="1"/>
  <c r="J62" i="1"/>
  <c r="I62" i="1"/>
  <c r="I54" i="1" s="1"/>
  <c r="G43" i="1"/>
  <c r="H19" i="1"/>
  <c r="J54" i="1" l="1"/>
  <c r="H66" i="1"/>
  <c r="G68" i="1"/>
  <c r="H15" i="1"/>
  <c r="H14" i="1" s="1"/>
  <c r="G15" i="1" l="1"/>
  <c r="H85" i="1"/>
  <c r="G73" i="1"/>
  <c r="G72" i="1"/>
  <c r="G71" i="1"/>
  <c r="G70" i="1"/>
  <c r="G67" i="1"/>
  <c r="J66" i="1"/>
  <c r="I66" i="1"/>
  <c r="G62" i="1"/>
  <c r="G61" i="1"/>
  <c r="G60" i="1"/>
  <c r="G59" i="1"/>
  <c r="G58" i="1"/>
  <c r="G57" i="1"/>
  <c r="G56" i="1"/>
  <c r="G55" i="1"/>
  <c r="G52" i="1"/>
  <c r="G51" i="1" s="1"/>
  <c r="G48" i="1"/>
  <c r="G47" i="1"/>
  <c r="G42" i="1"/>
  <c r="G40" i="1"/>
  <c r="G37" i="1"/>
  <c r="G36" i="1"/>
  <c r="G34" i="1"/>
  <c r="J85" i="1"/>
  <c r="G32" i="1"/>
  <c r="G31" i="1"/>
  <c r="G30" i="1"/>
  <c r="G29" i="1"/>
  <c r="G28" i="1"/>
  <c r="G27" i="1"/>
  <c r="G26" i="1"/>
  <c r="G25" i="1"/>
  <c r="G23" i="1"/>
  <c r="G22" i="1"/>
  <c r="G21" i="1"/>
  <c r="G20" i="1"/>
  <c r="G19" i="1"/>
  <c r="G18" i="1"/>
  <c r="G17" i="1"/>
  <c r="G14" i="1" l="1"/>
  <c r="G54" i="1"/>
  <c r="G66" i="1"/>
  <c r="I85" i="1"/>
  <c r="G85" i="1" l="1"/>
</calcChain>
</file>

<file path=xl/sharedStrings.xml><?xml version="1.0" encoding="utf-8"?>
<sst xmlns="http://schemas.openxmlformats.org/spreadsheetml/2006/main" count="365" uniqueCount="273">
  <si>
    <t>1354500000</t>
  </si>
  <si>
    <t>(код бюджету)</t>
  </si>
  <si>
    <t>грн.</t>
  </si>
  <si>
    <t>Код Програмної класифікації видатків та кредитування місцевого бюджету</t>
  </si>
  <si>
    <t>Код Типової програмної класифікації видатків та кредитування місцевого бюджету</t>
  </si>
  <si>
    <t>Код Функціональної класифікації видатків та кредитування бюджету</t>
  </si>
  <si>
    <t>Найменування головного розпорядника коштів місцевого бюджету/ відповідального виконавця, найменування бюджетної програми згідно з Типовою програмною класифікацією видатків та кредитування місцевого бюджету</t>
  </si>
  <si>
    <t>Найменування місцевої (регіональної) програми</t>
  </si>
  <si>
    <t>Дата та номер документа, яким затверджено місцеву регіональну програму</t>
  </si>
  <si>
    <t>УСЬОГО</t>
  </si>
  <si>
    <t>Загальний фонд</t>
  </si>
  <si>
    <t>Спеціальний фонд</t>
  </si>
  <si>
    <t>усього</t>
  </si>
  <si>
    <t>у тому числі бюджет розвитку</t>
  </si>
  <si>
    <t>0200000</t>
  </si>
  <si>
    <t>Виконавчий комітет Бродiвської мiської ради</t>
  </si>
  <si>
    <t>Комплексна програма підтримки розвитку місцевого самоврядування  у Бродівській міській територіальній громаді  на 2022-2024 роки</t>
  </si>
  <si>
    <t>0210180</t>
  </si>
  <si>
    <t>0180</t>
  </si>
  <si>
    <t>0133</t>
  </si>
  <si>
    <t>Інша діяльність у сфері державного управління</t>
  </si>
  <si>
    <t>0212010</t>
  </si>
  <si>
    <t>2010</t>
  </si>
  <si>
    <t>0731</t>
  </si>
  <si>
    <t>Багатопрофільна стаціонарна медична допомога населенню</t>
  </si>
  <si>
    <t>Комплексна програма фінансової підтримки комунального некомерційного підприємства « Бродівська центральна міська лікарня» на 2022-2024 рр</t>
  </si>
  <si>
    <t>0212080</t>
  </si>
  <si>
    <t>2080</t>
  </si>
  <si>
    <t>0721</t>
  </si>
  <si>
    <t>Амбулаторно-поліклінічна допомога населенню, крім первинної медичної допомоги</t>
  </si>
  <si>
    <t>0212100</t>
  </si>
  <si>
    <t>2100</t>
  </si>
  <si>
    <t>0722</t>
  </si>
  <si>
    <t>Стоматологічна допомога населенню</t>
  </si>
  <si>
    <t xml:space="preserve">Комплексна програма фінансової підтримки Комунального некомерційного підприємства «Бродівська стоматологічна поліклініка» на 2022-2024 рр.                 </t>
  </si>
  <si>
    <t>0212112</t>
  </si>
  <si>
    <t>2112</t>
  </si>
  <si>
    <t>0725</t>
  </si>
  <si>
    <t>Первинна медична допомога населенню, що надається фельдшерськими, фельдшерсько-акушерськими пунктами</t>
  </si>
  <si>
    <t>0212113</t>
  </si>
  <si>
    <t>2113</t>
  </si>
  <si>
    <t>Первинна медична допомога населенню, що надається амбулаторно-поліклінічними закладами (відділеннями)</t>
  </si>
  <si>
    <t>0212151</t>
  </si>
  <si>
    <t>2151</t>
  </si>
  <si>
    <t>0763</t>
  </si>
  <si>
    <t>Забезпечення діяльності інших закладів у сфері охорони здоров`я</t>
  </si>
  <si>
    <t>0212152</t>
  </si>
  <si>
    <t>2152</t>
  </si>
  <si>
    <t>Інші програми та заходи у сфері охорони здоров`я</t>
  </si>
  <si>
    <t>0213112</t>
  </si>
  <si>
    <t>3112</t>
  </si>
  <si>
    <t>1040</t>
  </si>
  <si>
    <t>Заходи державної політики з питань дітей та їх соціального захисту</t>
  </si>
  <si>
    <t>Програма заходів "Національної стратегії  реформування системи інституційного догляду та виховання дітей у Бродівській міській територіальній громаді на 2022 рік"</t>
  </si>
  <si>
    <t>0216011</t>
  </si>
  <si>
    <t>0610</t>
  </si>
  <si>
    <t>Експлуатація та технічне обслуговування житлового фонду</t>
  </si>
  <si>
    <t>0216013</t>
  </si>
  <si>
    <t>6013</t>
  </si>
  <si>
    <t>0620</t>
  </si>
  <si>
    <t>Забезпечення діяльності водопровідно-каналізаційного господарства</t>
  </si>
  <si>
    <t>Програма забезпечення діяльності водопровідно-каналізаційного господарства Бродівської міської ради на 2022-2024 роки</t>
  </si>
  <si>
    <t>0216020</t>
  </si>
  <si>
    <t>6020</t>
  </si>
  <si>
    <t>Забезпечення функціонування підприємств, установ та організацій, що виробляють, виконують та/або надають житлово-комунальні послуги</t>
  </si>
  <si>
    <t>Програма фінансової підтримки комунального підприємства «Бродитеплоенерго» на 2018-2023 роки»</t>
  </si>
  <si>
    <t>0216030</t>
  </si>
  <si>
    <t>6030</t>
  </si>
  <si>
    <t>Організація благоустрою населених пунктів</t>
  </si>
  <si>
    <t>Програма благоустрою Бродівської міської ради Львівської області на 2022-2024 роки</t>
  </si>
  <si>
    <t>Програма охорони тваринного світу, регулювання чисельності безпритульних тварин Бродівської міської ради на 2022-2024 роки</t>
  </si>
  <si>
    <t>Програма придбання у комунальну власність Бродівської міської територіальної громади об"єктів нерухомого майна</t>
  </si>
  <si>
    <t>Програма реалізації громадського бюджету Бродівської міської територіальної громади на 2022-2024 роки</t>
  </si>
  <si>
    <t>0216071</t>
  </si>
  <si>
    <t>6071</t>
  </si>
  <si>
    <t>0640</t>
  </si>
  <si>
    <t>Відшкодування різниці між розміром ціни (тарифу) на житлово-комунальні послуги, що затверджувалися або погоджувалися рішенням місцевого органу виконавчої влади та органу місцевого самоврядування, та розміром економічно обґрунтованих витрат на їх виробництво</t>
  </si>
  <si>
    <t>Прогама відщкодування різниці між розміром тарифу та розміром економічно-обгрунтованих витрат на їх виробництво КП " Водоконалом" на 2022 рік</t>
  </si>
  <si>
    <t>0217130</t>
  </si>
  <si>
    <t>7130</t>
  </si>
  <si>
    <t>0421</t>
  </si>
  <si>
    <t>Здійснення заходів із землеустрою</t>
  </si>
  <si>
    <t>Програма з проведення нормативно-грошової оцінки землі населених пунктів, що входять до Бродівської міської ради на 2021-2023 роки</t>
  </si>
  <si>
    <t>0217322</t>
  </si>
  <si>
    <t>7322</t>
  </si>
  <si>
    <t>0443</t>
  </si>
  <si>
    <t>Будівництво медичних установ та закладів</t>
  </si>
  <si>
    <t>0217340</t>
  </si>
  <si>
    <t>7340</t>
  </si>
  <si>
    <t>Проектування, реставрація та охорона пам`яток архітектури</t>
  </si>
  <si>
    <t>Програми з охорони та збереження пам"яток культурної спадщини Бродівської територіальної громади на 2022-2024 роки</t>
  </si>
  <si>
    <t>0217461</t>
  </si>
  <si>
    <t>7461</t>
  </si>
  <si>
    <t>0456</t>
  </si>
  <si>
    <t>Утримання та розвиток автомобільних доріг та дорожньої інфраструктури за рахунок коштів місцевого бюджету</t>
  </si>
  <si>
    <t>Програма проведення будівництва, реконструкції, капітального, поточного ремонту та утримання комунальних доріг  Бродівської міської ради  на 2022-2024 роки</t>
  </si>
  <si>
    <t>0217670</t>
  </si>
  <si>
    <t>7670</t>
  </si>
  <si>
    <t>0490</t>
  </si>
  <si>
    <t>Внески до статутного капіталу суб`єктів господарювання</t>
  </si>
  <si>
    <t>Програма фінансової підтримки комунальних підприємств Бродівської міської ради на 2022-2024 роки</t>
  </si>
  <si>
    <t>0218110</t>
  </si>
  <si>
    <t>8110</t>
  </si>
  <si>
    <t>0320</t>
  </si>
  <si>
    <t>Заходи із запобігання та ліквідації надзвичайних ситуацій та наслідків стихійного лиха</t>
  </si>
  <si>
    <t>Програма створення  резерву матеріально-технічних ресурсів для запобігання та ліквідації надзвичайних ситуацій техногенного та природного характеру на території  Бродівської міської ради на  2022 рік</t>
  </si>
  <si>
    <t>0218220</t>
  </si>
  <si>
    <t>0380</t>
  </si>
  <si>
    <t>Заходи та роботи з мобілізаційної підготовки місцевого значення</t>
  </si>
  <si>
    <t>Програма забезпечення мобілізаційної підготовки та оборонної роботи місцевого значення на 2022-2024 роки</t>
  </si>
  <si>
    <t>0218340</t>
  </si>
  <si>
    <t>8340</t>
  </si>
  <si>
    <t>0540</t>
  </si>
  <si>
    <t>Природоохоронні заходи за рахунок цільових фондів</t>
  </si>
  <si>
    <t xml:space="preserve">Екологічна програма Бродівської міської ради на 2022-2024 роки
</t>
  </si>
  <si>
    <t>0218410</t>
  </si>
  <si>
    <t>8410</t>
  </si>
  <si>
    <t>0830</t>
  </si>
  <si>
    <t>Фінансова підтримка засобів масової інформації</t>
  </si>
  <si>
    <t>Програма підтримки   Комунального підприємства  Телерадіокомпанія «Броди» 
Бродівської міської ради  на  2022-2024 роки</t>
  </si>
  <si>
    <t>0600000</t>
  </si>
  <si>
    <t>Відділ освіти Бродівської міської ради</t>
  </si>
  <si>
    <t>0611021</t>
  </si>
  <si>
    <t>0921</t>
  </si>
  <si>
    <t>Надання загальної середньої освіти закладами загальної середньої освіти</t>
  </si>
  <si>
    <t>0800000</t>
  </si>
  <si>
    <t>Відділ соціального захисту населення Бродівської міської ради</t>
  </si>
  <si>
    <t>0813031</t>
  </si>
  <si>
    <t>3031</t>
  </si>
  <si>
    <t>1030</t>
  </si>
  <si>
    <t>Надання інших пільг окремим категоріям громадян відповідно до законодавства</t>
  </si>
  <si>
    <t>Комплексна програма соціального захисту окремих категорій населення  Бродівської міської ради на 2021-2023 роки</t>
  </si>
  <si>
    <t>0813032</t>
  </si>
  <si>
    <t>3032</t>
  </si>
  <si>
    <t>1070</t>
  </si>
  <si>
    <t>Надання пільг окремим категоріям громадян з оплати послуг зв`язку</t>
  </si>
  <si>
    <t>0813033</t>
  </si>
  <si>
    <t>3033</t>
  </si>
  <si>
    <t>Компенсаційні виплати на пільговий проїзд автомобільним транспортом окремим категоріям громадян</t>
  </si>
  <si>
    <t>0813035</t>
  </si>
  <si>
    <t>3035</t>
  </si>
  <si>
    <t>Компенсаційні виплати за пільговий проїзд окремих категорій громадян на залізничному транспорті</t>
  </si>
  <si>
    <t>0813160</t>
  </si>
  <si>
    <t>3160</t>
  </si>
  <si>
    <t>1010</t>
  </si>
  <si>
    <t>Надання соціальних гарантій фізичним особам, які надають соціальні послуги громадянам похилого віку, особам з інвалідністю, дітям з інвалідністю, хворим, які не здатні до самообслуговування і потребують сторонньої допомоги</t>
  </si>
  <si>
    <t>0813180</t>
  </si>
  <si>
    <t>3180</t>
  </si>
  <si>
    <t>1060</t>
  </si>
  <si>
    <t>Надання пільг населенню (крім ветеранів війни і праці, військової служби, органів внутрішніх справ та громадян, які постраждали внаслідок Чорнобильської катастрофи) на оплату житлово-комунальних послуг</t>
  </si>
  <si>
    <t>0813192</t>
  </si>
  <si>
    <t>3192</t>
  </si>
  <si>
    <t>Надання фінансової підтримки громадським об`єднанням ветеранів і осіб з інвалідністю, діяльність яких має соціальну спрямованість</t>
  </si>
  <si>
    <t>0813242</t>
  </si>
  <si>
    <t>3242</t>
  </si>
  <si>
    <t>1090</t>
  </si>
  <si>
    <t>Інші заходи у сфері соціального захисту і соціального забезпечення</t>
  </si>
  <si>
    <t>1000000</t>
  </si>
  <si>
    <t>Відділ культури, туризму, молоді та спорту  Бродівської міської ради</t>
  </si>
  <si>
    <t>1013133</t>
  </si>
  <si>
    <t>3133</t>
  </si>
  <si>
    <t>Інші заходи та заклади молодіжної політики</t>
  </si>
  <si>
    <t>Комплексна програма культури,молоді та спорту Бродівської міської територіальної громади на 2022-2024 роки</t>
  </si>
  <si>
    <t>1014081</t>
  </si>
  <si>
    <t>4081</t>
  </si>
  <si>
    <t>0829</t>
  </si>
  <si>
    <t>Забезпечення діяльності інших закладів в галузі культури і мистецтва</t>
  </si>
  <si>
    <t>1014082</t>
  </si>
  <si>
    <t>4082</t>
  </si>
  <si>
    <t>Інші заходи в галузі культури і мистецтва</t>
  </si>
  <si>
    <t>1015011</t>
  </si>
  <si>
    <t>5011</t>
  </si>
  <si>
    <t>0810</t>
  </si>
  <si>
    <t>Проведення навчально-тренувальних зборів і змагань з олімпійських видів спорту</t>
  </si>
  <si>
    <t>1015012</t>
  </si>
  <si>
    <t>5012</t>
  </si>
  <si>
    <t>Проведення навчально-тренувальних зборів і змагань з неолімпійських видів спорту</t>
  </si>
  <si>
    <t>1015041</t>
  </si>
  <si>
    <t>5041</t>
  </si>
  <si>
    <t>Утримання та фінансова підтримка спортивних споруд</t>
  </si>
  <si>
    <t>1015062</t>
  </si>
  <si>
    <t>5062</t>
  </si>
  <si>
    <t>Підтримка спорту вищих досягнень та організацій, які здійснюють фізкультурно-спортивну діяльність в регіоні</t>
  </si>
  <si>
    <t>X</t>
  </si>
  <si>
    <t>від 21.12.2021 р. №560</t>
  </si>
  <si>
    <t>від 21.12.2021 р. №561</t>
  </si>
  <si>
    <t>Програма співфінансування капітальних ремонтів будинків у м.Броди на 2022-2024рр.</t>
  </si>
  <si>
    <t>від 21.12.2021 р. №565</t>
  </si>
  <si>
    <t>від   21.12.2021 р. №568</t>
  </si>
  <si>
    <t>від 21.12.2021 р. №582</t>
  </si>
  <si>
    <t>Комплексна програма компенсації пільгового проїзду окремих категорій громадян Бродівської міської ради на 2021-2023 роки</t>
  </si>
  <si>
    <t>від  21.12.2021 р. №578</t>
  </si>
  <si>
    <t xml:space="preserve"> Перелік державних та регіональних програм, які фінансуватимуться за рахунок коштів
                                           Бродівського міського бюджету у 2022 році                                       
</t>
  </si>
  <si>
    <t>Зміни до додатку 5 до рішення міської ради "Про Бродівський міський бюджет на 2022 рік"</t>
  </si>
  <si>
    <t xml:space="preserve">Програма підтримки комунального закладу Львівської обласної ради"Будинок воїна" на 2022 рік </t>
  </si>
  <si>
    <t>3700000</t>
  </si>
  <si>
    <t>Фінансове управління Бродівської міської ради</t>
  </si>
  <si>
    <t>Субвенція з місцевого бюджету державному бюджету на виконання програм соціально-економічного розвитку регіонів</t>
  </si>
  <si>
    <t xml:space="preserve">Програма  забезпечення пожежної безпеки та захисту населення і територій від надзвичайних ситуацій техногенного та природного характеру Бродівської міської ради на 2022 рік
</t>
  </si>
  <si>
    <t xml:space="preserve">Програма «Боротьби зі злочинністю та зміцнення правопорядку на території  Бродівської ТГ Золочівського району на 2022 рік» 
</t>
  </si>
  <si>
    <t>Програма сприяння діяльності Управління державної казначейської служби України у Бродівському районі Львівської областві на 2022 рік</t>
  </si>
  <si>
    <t>Програма на зміцнення матеріально-технічної бази у Бродівському районному відділі Головного управління Державної міграційної служби України у Львівській області на 2022 рік</t>
  </si>
  <si>
    <t>Програма підтримки військової частини А2595 Збройних сил України на 2022 рік</t>
  </si>
  <si>
    <t>0218240</t>
  </si>
  <si>
    <t>Заходи та роботи з територіальної оборони</t>
  </si>
  <si>
    <t>0618775</t>
  </si>
  <si>
    <t>Інші заходи за рахунок коштів резервного фонду місцевого бюджету</t>
  </si>
  <si>
    <t>Програма сприяння діяльності підрозділу територіальної оборони Збройних Сил України та добровольчих формувань у Золочівській міській територіальній громаді  на час воєнного стану у 2022 році</t>
  </si>
  <si>
    <t>Програма створення місцевої автоматизованої системи централізованого оповіщення  Бродівської міської ради на  2022 рік</t>
  </si>
  <si>
    <t>Програма підтримки обороноздатності України на 2022 рік</t>
  </si>
  <si>
    <t xml:space="preserve">Комплексна програма фінансової підтримки Комунального некомерційного підприємства «Бродівська стоматологічна поліклініка» на 2022-2024рр.                 </t>
  </si>
  <si>
    <t>від  21.12.2021 р. №573</t>
  </si>
  <si>
    <t>від 08.04.2022р. №84/02-02</t>
  </si>
  <si>
    <t>від 10.02.2022 №633</t>
  </si>
  <si>
    <t>від 21.12.2021 р. №560, 10.02.2022 р. №623</t>
  </si>
  <si>
    <t>0819770</t>
  </si>
  <si>
    <t>9770</t>
  </si>
  <si>
    <t>Програма протидії проявам терористичного характеру на території Бродівської територіальної громади Золочівського району Львівської області на 2022 рік</t>
  </si>
  <si>
    <t>Програма підтримки військової частини А3595 Збройних сил України на 2022 рік</t>
  </si>
  <si>
    <t>Інші субвенції з місцевого бюджету</t>
  </si>
  <si>
    <t xml:space="preserve">Місцеву програму інформатизації «Цифрова Бродівська міська територіальна громада» на 2022-2024 роки </t>
  </si>
  <si>
    <t>0219770</t>
  </si>
  <si>
    <t>від 26.07.2022 р.№159/02-02</t>
  </si>
  <si>
    <t>від 26.05.2022р. №102/02-02, від 26.07.2022 р.№151/02-02</t>
  </si>
  <si>
    <t>від 04.08.2022 р.№191</t>
  </si>
  <si>
    <t xml:space="preserve">Програма сприяння матеріально-технічному забезпеченню військового госпіталю Національної гвардії України (військова частина 3080),  що дислокується у м.Золочів Львівської області на 2022 рік </t>
  </si>
  <si>
    <t xml:space="preserve">Програма сприяння матеріально-технічному забезпеченню військової частини 3007,  що дислокується на території Золочівського району Львівської області на 2022 рік </t>
  </si>
  <si>
    <t xml:space="preserve">від 24.12.2020№45, зі змінами                                  від 18.02.2021 №150, від 08.04.2021р.№180, від 19.11.2021 №542 </t>
  </si>
  <si>
    <t>від  10.02.2022 р. №620, від 08.04.2022 №89/02-02, від 25.08.2022 р.№198 /02-02</t>
  </si>
  <si>
    <t>від 08.04.2022 р. №695, від 26.05.2022 р.№106/02-02 , від 25.08.2022 р.№ 197 /02-02</t>
  </si>
  <si>
    <t xml:space="preserve">від 21.12.2021 р. №559, 24.03.2022 р. №54/02-02; від 15.09.2022 р. №229/02-02 </t>
  </si>
  <si>
    <t xml:space="preserve">від 21.12.2021 р. №584, 10.02.2022 №626, від 26.07.2022 р.№155/02-02;  від 15.09.2022 р. №235/02-02 </t>
  </si>
  <si>
    <t xml:space="preserve">від 21.12.2021 р. №583, від 26.07.2022 р.№154/02-02,  від 25.08.2022 р.№ 200/02-02; від 15.09.2022 р. №231/02-02 </t>
  </si>
  <si>
    <t>від  21.12.2021 р. №566</t>
  </si>
  <si>
    <t>від 21.12.2021 р. №560, від 26.05.2022 р. №104/02-02, від 26.09.2022 р.№243/02-02</t>
  </si>
  <si>
    <t>від 30.08.18 № 694, від  21.12.2021 р. №579, від 26.09.2022 р.№250/02-02</t>
  </si>
  <si>
    <t>від 21.12.2021 р. №577, 10.02.2022 р. №624,  від 26.09.2022 р.№249/02-02</t>
  </si>
  <si>
    <t>від  21.12. 2021 р. №572, від 26.09.2022 р.№245/02-02</t>
  </si>
  <si>
    <t>від  26.10.2021 р. №475від 26.09.2022 р.№251/02-02</t>
  </si>
  <si>
    <t>від 26.09.2022 року №244/02-02</t>
  </si>
  <si>
    <t>від 22.03.2022 р. №52/02-02</t>
  </si>
  <si>
    <t>від 10.02.2022 р. №615</t>
  </si>
  <si>
    <t>від 10.02.2022 р. №619</t>
  </si>
  <si>
    <t>від  21.12.2021 р. №568</t>
  </si>
  <si>
    <t>Реалізація інших заходів щодо соціально-економічного розвитку територій</t>
  </si>
  <si>
    <t>Програма  з реалізації інших заходів щодо соціально-економічного розвитку територій на 2022 рік</t>
  </si>
  <si>
    <t xml:space="preserve"> </t>
  </si>
  <si>
    <t>від 21.12.2021 р. №581;  від 15.09.2022 р. №232/02-02 , від18.10.2022 р.№280/02-02</t>
  </si>
  <si>
    <t>Програма підтримки військової частини А0508 Збройних сил України на 2022 рік</t>
  </si>
  <si>
    <t>від 21.12.2021 р. №574, від 18.10.2022 р.  №282</t>
  </si>
  <si>
    <t>0217660</t>
  </si>
  <si>
    <t>від 21.12.2021 р. №567, 10.02.2022 №612, від 29.06.2022 №131/02-02. від 25.08.2022№ 196/02-02, від 08.09.20022 року №227/02-02;  від 15.09.2022 р. №237/02-02,  від 07.11.2022 р.№314/02-02</t>
  </si>
  <si>
    <t xml:space="preserve"> від 26.07.2022 р. №149/02-02,   від 25.08.2022 р.№192 /02-02, від 18.10.2022 року №275/02-02 від 07.11.2022 р.№309/02-02</t>
  </si>
  <si>
    <t>від 21.12.2021 р. №560, 10.02.2022 №623, від 26.05.2022 №104/02-02, від 26.09.2022 р.№243 /02-02.від 07.11.2022 р.№312 /02-02</t>
  </si>
  <si>
    <t>від 21.07.2021 р. №332;  від 15.09.2022 р. №233/02-02</t>
  </si>
  <si>
    <t xml:space="preserve"> від 07.11.2022 р.№315 /02-02</t>
  </si>
  <si>
    <t>Програма розвитку земельних відносин та охорони земель на території Бродівської міської ради на 2022-2025 роки</t>
  </si>
  <si>
    <t>від 07.11.2022 р.№315 /02-02</t>
  </si>
  <si>
    <t>Підготовка земельних ділянок несільськогосподарського призначення або прав на них комунальної власності для продажу на земельних торгах та проведення таких торгів</t>
  </si>
  <si>
    <t xml:space="preserve">від 21.12.2021 р. №569; від 15.09.2022 р. №234/02-02 </t>
  </si>
  <si>
    <t>від 27.04.2022 р. № 93/02-02</t>
  </si>
  <si>
    <t>від 10.02.2022 №617,від 26.02.2022 р.№105/02-02, від  29.06.2022 №129 /02-02, від 26.07.2022 р. №150/02-02, від 04.08.2022 р.№190  від 25.08.2022 р.№193/02-02, від 18.10.2022 №276/02-02, від 07.11.2022 р.№310/02-02,від 22.11.2022 р.№837</t>
  </si>
  <si>
    <t>від 18.10.2022 р. №277/02-02, від 30.11.2022  №848</t>
  </si>
  <si>
    <t>від 21.12. 2021 р. №580, від 26.07.2022 р.№156/02-02,  від 25.08.2022 р.№199 /02-02; від 15.09.2022 р. №236/02-02 , від 18.10.2022 р. №279/02-02, від 22.11.2022 р.№839, від 30.11.2022 №849</t>
  </si>
  <si>
    <t>від 18.10.2022 р. №278/02-02, від 07.11.2022 р.№313/02-02, від 30.11.2022 №847</t>
  </si>
  <si>
    <t>від 21.12.2021 р. №560, 10.02.2022 р.№623, від 15.09.2022 р. №230/02-02, від 18.10.2022 р. №281/02-02, від 07.11.2022 р.№312/02-02, від 22.11.2022 р.№838, від 30.11.2022 №846</t>
  </si>
  <si>
    <t>до рішення виконавчого комітету  міської ради</t>
  </si>
  <si>
    <t>від  14.12.2022 року №380/02-02</t>
  </si>
  <si>
    <t>Додаток 4</t>
  </si>
  <si>
    <t>Секретар виконавчого комітету                                                                                                                                                              Марія СТЕПАНКІВ</t>
  </si>
  <si>
    <t>від 24.12.2020р.№44, зі змінами  від 04.02.2021р. №108, від 18.02.2021р. №150, від 04.04.2021р.№171, від 24.06.2021р.№301, від26.10.2021р №470, від 19.11.2021р.№542, від 21.12.2021р.№562,від 10.02.2022р. №613, від 08.04.2022 р. №90/02-02, від 26.05.2022 р. №103/02-02, від  29.06.2022 №130 /02-02, від 25.08.2022 р.№194/02-02, від 22.11.2022 р.№840, від    14.12.2022 №360/02-02</t>
  </si>
  <si>
    <t>від 24.12.2020р.№44, зі змінами  від 04.02.2021р. №108, від 18.02.2021р. №150, від 04.04.2021р.№171, від 24.06.2021р.№301, від26.10.2021р №470, від 19.11.2021р.№542, від 21.12.2021р.№562,від 10.02.2022р. №613, від 08.04.2022 р. №90/02-02, від 26.05.2022 р. №103/02-02, від  29.06.2022 №130 /02-02, від 26.07.2022 р.№152/02-02,  від 25.08.2022 р.№ 194/02-02,від 26.09.2022 р.№246/02-02,  від 22.11.2022 р.№840 , від    14.12.2022 №360/02-02</t>
  </si>
  <si>
    <t>від 10.02.2022р.№618, від 07.11.2022 р.№311/02-02, від 14.12.2022 №379/02-02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</si>
</sst>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0"/>
      <color theme="1"/>
      <name val="Arial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0"/>
      <name val="Arial"/>
      <family val="2"/>
      <charset val="204"/>
    </font>
    <font>
      <sz val="9"/>
      <color theme="1"/>
      <name val="Times New Roman"/>
      <family val="1"/>
      <charset val="204"/>
    </font>
    <font>
      <sz val="10"/>
      <color theme="1"/>
      <name val="Calibri"/>
      <family val="2"/>
      <charset val="204"/>
    </font>
    <font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rgb="FFFF0000"/>
      <name val="Arial"/>
      <family val="2"/>
      <charset val="204"/>
    </font>
    <font>
      <sz val="10"/>
      <color theme="1"/>
      <name val="Arial"/>
      <family val="2"/>
      <charset val="204"/>
    </font>
    <font>
      <sz val="1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</borders>
  <cellStyleXfs count="1">
    <xf numFmtId="0" fontId="0" fillId="0" borderId="0"/>
  </cellStyleXfs>
  <cellXfs count="82">
    <xf numFmtId="0" fontId="0" fillId="0" borderId="0" xfId="0" applyFont="1" applyAlignment="1"/>
    <xf numFmtId="0" fontId="1" fillId="2" borderId="1" xfId="0" applyFont="1" applyFill="1" applyBorder="1"/>
    <xf numFmtId="0" fontId="1" fillId="2" borderId="5" xfId="0" quotePrefix="1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4" fillId="2" borderId="14" xfId="0" applyFont="1" applyFill="1" applyBorder="1" applyAlignment="1">
      <alignment horizontal="center" vertical="center" wrapText="1"/>
    </xf>
    <xf numFmtId="0" fontId="2" fillId="2" borderId="14" xfId="0" quotePrefix="1" applyFont="1" applyFill="1" applyBorder="1" applyAlignment="1">
      <alignment horizontal="center" vertical="center" wrapText="1"/>
    </xf>
    <xf numFmtId="0" fontId="2" fillId="2" borderId="14" xfId="0" applyFont="1" applyFill="1" applyBorder="1" applyAlignment="1">
      <alignment horizontal="center" vertical="center" wrapText="1"/>
    </xf>
    <xf numFmtId="4" fontId="2" fillId="2" borderId="14" xfId="0" applyNumberFormat="1" applyFont="1" applyFill="1" applyBorder="1" applyAlignment="1">
      <alignment horizontal="center" vertical="center" wrapText="1"/>
    </xf>
    <xf numFmtId="4" fontId="2" fillId="2" borderId="14" xfId="0" quotePrefix="1" applyNumberFormat="1" applyFont="1" applyFill="1" applyBorder="1" applyAlignment="1">
      <alignment vertical="center" wrapText="1"/>
    </xf>
    <xf numFmtId="4" fontId="2" fillId="2" borderId="14" xfId="0" applyNumberFormat="1" applyFont="1" applyFill="1" applyBorder="1" applyAlignment="1">
      <alignment vertical="center" wrapText="1"/>
    </xf>
    <xf numFmtId="0" fontId="1" fillId="2" borderId="14" xfId="0" quotePrefix="1" applyFont="1" applyFill="1" applyBorder="1" applyAlignment="1">
      <alignment horizontal="center" vertical="center" wrapText="1"/>
    </xf>
    <xf numFmtId="4" fontId="1" fillId="2" borderId="14" xfId="0" quotePrefix="1" applyNumberFormat="1" applyFont="1" applyFill="1" applyBorder="1" applyAlignment="1">
      <alignment horizontal="center" vertical="center" wrapText="1"/>
    </xf>
    <xf numFmtId="4" fontId="1" fillId="2" borderId="14" xfId="0" quotePrefix="1" applyNumberFormat="1" applyFont="1" applyFill="1" applyBorder="1" applyAlignment="1">
      <alignment vertical="center" wrapText="1"/>
    </xf>
    <xf numFmtId="0" fontId="1" fillId="2" borderId="14" xfId="0" applyFont="1" applyFill="1" applyBorder="1" applyAlignment="1">
      <alignment vertical="center" wrapText="1"/>
    </xf>
    <xf numFmtId="49" fontId="1" fillId="0" borderId="0" xfId="0" applyNumberFormat="1" applyFont="1" applyAlignment="1">
      <alignment wrapText="1"/>
    </xf>
    <xf numFmtId="49" fontId="1" fillId="0" borderId="14" xfId="0" applyNumberFormat="1" applyFont="1" applyBorder="1" applyAlignment="1">
      <alignment wrapText="1"/>
    </xf>
    <xf numFmtId="4" fontId="1" fillId="2" borderId="14" xfId="0" quotePrefix="1" applyNumberFormat="1" applyFont="1" applyFill="1" applyBorder="1" applyAlignment="1">
      <alignment vertical="top" wrapText="1"/>
    </xf>
    <xf numFmtId="0" fontId="1" fillId="2" borderId="14" xfId="0" applyFont="1" applyFill="1" applyBorder="1" applyAlignment="1">
      <alignment horizontal="center" vertical="center" wrapText="1"/>
    </xf>
    <xf numFmtId="49" fontId="1" fillId="2" borderId="14" xfId="0" quotePrefix="1" applyNumberFormat="1" applyFont="1" applyFill="1" applyBorder="1" applyAlignment="1">
      <alignment horizontal="center" vertical="center" wrapText="1"/>
    </xf>
    <xf numFmtId="0" fontId="1" fillId="2" borderId="14" xfId="0" applyFont="1" applyFill="1" applyBorder="1" applyAlignment="1">
      <alignment horizontal="left" wrapText="1"/>
    </xf>
    <xf numFmtId="4" fontId="1" fillId="2" borderId="14" xfId="0" applyNumberFormat="1" applyFont="1" applyFill="1" applyBorder="1" applyAlignment="1">
      <alignment horizontal="center" vertical="center" wrapText="1"/>
    </xf>
    <xf numFmtId="0" fontId="1" fillId="2" borderId="14" xfId="0" applyFont="1" applyFill="1" applyBorder="1" applyAlignment="1">
      <alignment wrapText="1"/>
    </xf>
    <xf numFmtId="3" fontId="5" fillId="0" borderId="0" xfId="0" applyNumberFormat="1" applyFont="1"/>
    <xf numFmtId="0" fontId="6" fillId="0" borderId="0" xfId="0" applyFont="1"/>
    <xf numFmtId="4" fontId="7" fillId="2" borderId="14" xfId="0" quotePrefix="1" applyNumberFormat="1" applyFont="1" applyFill="1" applyBorder="1" applyAlignment="1">
      <alignment vertical="center" wrapText="1"/>
    </xf>
    <xf numFmtId="0" fontId="8" fillId="2" borderId="14" xfId="0" applyFont="1" applyFill="1" applyBorder="1" applyAlignment="1">
      <alignment vertical="center" wrapText="1"/>
    </xf>
    <xf numFmtId="0" fontId="1" fillId="2" borderId="14" xfId="0" applyFont="1" applyFill="1" applyBorder="1" applyAlignment="1">
      <alignment horizontal="left" vertical="top" wrapText="1"/>
    </xf>
    <xf numFmtId="0" fontId="10" fillId="0" borderId="0" xfId="0" applyFont="1" applyAlignment="1"/>
    <xf numFmtId="3" fontId="0" fillId="0" borderId="0" xfId="0" applyNumberFormat="1" applyFont="1" applyAlignment="1"/>
    <xf numFmtId="0" fontId="8" fillId="2" borderId="14" xfId="0" quotePrefix="1" applyFont="1" applyFill="1" applyBorder="1" applyAlignment="1">
      <alignment horizontal="center" vertical="center" wrapText="1"/>
    </xf>
    <xf numFmtId="0" fontId="11" fillId="0" borderId="0" xfId="0" applyFont="1" applyAlignment="1"/>
    <xf numFmtId="0" fontId="2" fillId="2" borderId="12" xfId="0" quotePrefix="1" applyFont="1" applyFill="1" applyBorder="1" applyAlignment="1">
      <alignment horizontal="center" vertical="center" wrapText="1"/>
    </xf>
    <xf numFmtId="0" fontId="2" fillId="2" borderId="12" xfId="0" applyFont="1" applyFill="1" applyBorder="1" applyAlignment="1">
      <alignment horizontal="center" vertical="center" wrapText="1"/>
    </xf>
    <xf numFmtId="4" fontId="2" fillId="2" borderId="12" xfId="0" applyNumberFormat="1" applyFont="1" applyFill="1" applyBorder="1" applyAlignment="1">
      <alignment horizontal="center" vertical="center" wrapText="1"/>
    </xf>
    <xf numFmtId="4" fontId="2" fillId="2" borderId="12" xfId="0" quotePrefix="1" applyNumberFormat="1" applyFont="1" applyFill="1" applyBorder="1" applyAlignment="1">
      <alignment vertical="center" wrapText="1"/>
    </xf>
    <xf numFmtId="49" fontId="1" fillId="2" borderId="14" xfId="0" quotePrefix="1" applyNumberFormat="1" applyFont="1" applyFill="1" applyBorder="1" applyAlignment="1">
      <alignment horizontal="center" vertical="center"/>
    </xf>
    <xf numFmtId="4" fontId="1" fillId="2" borderId="14" xfId="0" quotePrefix="1" applyNumberFormat="1" applyFont="1" applyFill="1" applyBorder="1" applyAlignment="1">
      <alignment horizontal="left" vertical="center" wrapText="1"/>
    </xf>
    <xf numFmtId="3" fontId="1" fillId="2" borderId="1" xfId="0" applyNumberFormat="1" applyFont="1" applyFill="1" applyBorder="1"/>
    <xf numFmtId="4" fontId="8" fillId="2" borderId="14" xfId="0" quotePrefix="1" applyNumberFormat="1" applyFont="1" applyFill="1" applyBorder="1" applyAlignment="1">
      <alignment vertical="center" wrapText="1"/>
    </xf>
    <xf numFmtId="0" fontId="1" fillId="0" borderId="0" xfId="0" applyFont="1" applyAlignment="1">
      <alignment horizontal="left" vertical="center" wrapText="1"/>
    </xf>
    <xf numFmtId="0" fontId="1" fillId="2" borderId="12" xfId="0" applyFont="1" applyFill="1" applyBorder="1" applyAlignment="1">
      <alignment horizontal="left" vertical="center" wrapText="1"/>
    </xf>
    <xf numFmtId="0" fontId="8" fillId="2" borderId="12" xfId="0" applyFont="1" applyFill="1" applyBorder="1" applyAlignment="1">
      <alignment horizontal="left" vertical="center" wrapText="1"/>
    </xf>
    <xf numFmtId="0" fontId="1" fillId="0" borderId="0" xfId="0" applyFont="1" applyAlignment="1">
      <alignment wrapText="1"/>
    </xf>
    <xf numFmtId="4" fontId="8" fillId="2" borderId="14" xfId="0" quotePrefix="1" applyNumberFormat="1" applyFont="1" applyFill="1" applyBorder="1" applyAlignment="1">
      <alignment wrapText="1"/>
    </xf>
    <xf numFmtId="0" fontId="10" fillId="0" borderId="0" xfId="0" applyFont="1" applyAlignment="1">
      <alignment horizontal="center" vertical="center"/>
    </xf>
    <xf numFmtId="4" fontId="7" fillId="2" borderId="8" xfId="0" quotePrefix="1" applyNumberFormat="1" applyFont="1" applyFill="1" applyBorder="1" applyAlignment="1">
      <alignment vertical="center" wrapText="1"/>
    </xf>
    <xf numFmtId="4" fontId="2" fillId="2" borderId="8" xfId="0" applyNumberFormat="1" applyFont="1" applyFill="1" applyBorder="1" applyAlignment="1">
      <alignment vertical="center" wrapText="1"/>
    </xf>
    <xf numFmtId="0" fontId="9" fillId="2" borderId="10" xfId="0" applyFont="1" applyFill="1" applyBorder="1" applyAlignment="1">
      <alignment horizontal="left" vertical="center" wrapText="1"/>
    </xf>
    <xf numFmtId="0" fontId="9" fillId="2" borderId="15" xfId="0" applyFont="1" applyFill="1" applyBorder="1" applyAlignment="1">
      <alignment vertical="center" wrapText="1"/>
    </xf>
    <xf numFmtId="4" fontId="1" fillId="2" borderId="14" xfId="0" applyNumberFormat="1" applyFont="1" applyFill="1" applyBorder="1" applyAlignment="1">
      <alignment vertical="center" wrapText="1"/>
    </xf>
    <xf numFmtId="4" fontId="5" fillId="0" borderId="8" xfId="0" applyNumberFormat="1" applyFont="1" applyBorder="1"/>
    <xf numFmtId="4" fontId="5" fillId="0" borderId="14" xfId="0" applyNumberFormat="1" applyFont="1" applyBorder="1"/>
    <xf numFmtId="4" fontId="1" fillId="2" borderId="9" xfId="0" applyNumberFormat="1" applyFont="1" applyFill="1" applyBorder="1" applyAlignment="1">
      <alignment vertical="center" wrapText="1"/>
    </xf>
    <xf numFmtId="4" fontId="2" fillId="2" borderId="9" xfId="0" applyNumberFormat="1" applyFont="1" applyFill="1" applyBorder="1" applyAlignment="1">
      <alignment vertical="center" wrapText="1"/>
    </xf>
    <xf numFmtId="4" fontId="8" fillId="2" borderId="14" xfId="0" applyNumberFormat="1" applyFont="1" applyFill="1" applyBorder="1" applyAlignment="1">
      <alignment vertical="center" wrapText="1"/>
    </xf>
    <xf numFmtId="0" fontId="8" fillId="2" borderId="14" xfId="0" applyFont="1" applyFill="1" applyBorder="1" applyAlignment="1">
      <alignment wrapText="1"/>
    </xf>
    <xf numFmtId="4" fontId="0" fillId="0" borderId="0" xfId="0" applyNumberFormat="1" applyFont="1" applyAlignment="1"/>
    <xf numFmtId="4" fontId="1" fillId="2" borderId="16" xfId="0" quotePrefix="1" applyNumberFormat="1" applyFont="1" applyFill="1" applyBorder="1" applyAlignment="1">
      <alignment vertical="center" wrapText="1"/>
    </xf>
    <xf numFmtId="4" fontId="6" fillId="3" borderId="15" xfId="0" quotePrefix="1" applyNumberFormat="1" applyFont="1" applyFill="1" applyBorder="1" applyAlignment="1">
      <alignment horizontal="center" vertical="center" wrapText="1"/>
    </xf>
    <xf numFmtId="4" fontId="1" fillId="3" borderId="15" xfId="0" quotePrefix="1" applyNumberFormat="1" applyFont="1" applyFill="1" applyBorder="1" applyAlignment="1">
      <alignment vertical="center" wrapText="1"/>
    </xf>
    <xf numFmtId="0" fontId="6" fillId="0" borderId="4" xfId="0" applyFont="1" applyBorder="1" applyAlignment="1">
      <alignment horizontal="left" wrapText="1"/>
    </xf>
    <xf numFmtId="0" fontId="6" fillId="0" borderId="4" xfId="0" applyFont="1" applyBorder="1" applyAlignment="1">
      <alignment horizontal="left"/>
    </xf>
    <xf numFmtId="0" fontId="12" fillId="2" borderId="6" xfId="0" applyFont="1" applyFill="1" applyBorder="1" applyAlignment="1">
      <alignment horizontal="left" vertical="center" wrapText="1"/>
    </xf>
    <xf numFmtId="0" fontId="12" fillId="2" borderId="12" xfId="0" applyFont="1" applyFill="1" applyBorder="1" applyAlignment="1">
      <alignment horizontal="left" vertical="center" wrapText="1"/>
    </xf>
    <xf numFmtId="0" fontId="8" fillId="2" borderId="10" xfId="0" applyFont="1" applyFill="1" applyBorder="1" applyAlignment="1">
      <alignment horizontal="center" vertical="center" wrapText="1"/>
    </xf>
    <xf numFmtId="0" fontId="8" fillId="2" borderId="12" xfId="0" applyFont="1" applyFill="1" applyBorder="1" applyAlignment="1">
      <alignment horizontal="center" vertical="center" wrapText="1"/>
    </xf>
    <xf numFmtId="0" fontId="12" fillId="2" borderId="10" xfId="0" applyFont="1" applyFill="1" applyBorder="1" applyAlignment="1">
      <alignment horizontal="left" vertical="center" wrapText="1"/>
    </xf>
    <xf numFmtId="0" fontId="9" fillId="2" borderId="6" xfId="0" applyFont="1" applyFill="1" applyBorder="1" applyAlignment="1">
      <alignment horizontal="left" vertical="center" wrapText="1"/>
    </xf>
    <xf numFmtId="0" fontId="9" fillId="2" borderId="12" xfId="0" applyFont="1" applyFill="1" applyBorder="1" applyAlignment="1">
      <alignment horizontal="left" vertical="center" wrapText="1"/>
    </xf>
    <xf numFmtId="0" fontId="1" fillId="2" borderId="4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 wrapText="1"/>
    </xf>
    <xf numFmtId="0" fontId="3" fillId="0" borderId="3" xfId="0" applyFont="1" applyBorder="1"/>
    <xf numFmtId="0" fontId="3" fillId="0" borderId="4" xfId="0" applyFont="1" applyBorder="1"/>
    <xf numFmtId="0" fontId="2" fillId="2" borderId="2" xfId="0" applyFont="1" applyFill="1" applyBorder="1" applyAlignment="1">
      <alignment horizontal="center"/>
    </xf>
    <xf numFmtId="0" fontId="4" fillId="2" borderId="6" xfId="0" applyFont="1" applyFill="1" applyBorder="1" applyAlignment="1">
      <alignment horizontal="center" vertical="center" wrapText="1"/>
    </xf>
    <xf numFmtId="0" fontId="3" fillId="0" borderId="10" xfId="0" applyFont="1" applyBorder="1"/>
    <xf numFmtId="0" fontId="3" fillId="0" borderId="12" xfId="0" applyFont="1" applyBorder="1"/>
    <xf numFmtId="0" fontId="4" fillId="2" borderId="7" xfId="0" applyFont="1" applyFill="1" applyBorder="1" applyAlignment="1">
      <alignment horizontal="center" vertical="center" wrapText="1"/>
    </xf>
    <xf numFmtId="0" fontId="3" fillId="0" borderId="11" xfId="0" applyFont="1" applyBorder="1"/>
    <xf numFmtId="0" fontId="3" fillId="0" borderId="13" xfId="0" applyFont="1" applyBorder="1"/>
    <xf numFmtId="0" fontId="4" fillId="2" borderId="8" xfId="0" applyFont="1" applyFill="1" applyBorder="1" applyAlignment="1">
      <alignment horizontal="center" vertical="center" wrapText="1"/>
    </xf>
    <xf numFmtId="0" fontId="3" fillId="0" borderId="9" xfId="0" applyFont="1" applyBorder="1"/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13"/>
  <sheetViews>
    <sheetView tabSelected="1" topLeftCell="A80" zoomScale="71" zoomScaleNormal="71" workbookViewId="0">
      <selection activeCell="C37" sqref="C37"/>
    </sheetView>
  </sheetViews>
  <sheetFormatPr defaultColWidth="14.42578125" defaultRowHeight="15" customHeight="1" x14ac:dyDescent="0.2"/>
  <cols>
    <col min="1" max="3" width="12" customWidth="1"/>
    <col min="4" max="4" width="49.42578125" customWidth="1"/>
    <col min="5" max="5" width="56" customWidth="1"/>
    <col min="6" max="6" width="38.7109375" customWidth="1"/>
    <col min="7" max="7" width="15.5703125" customWidth="1"/>
    <col min="8" max="8" width="15.28515625" customWidth="1"/>
    <col min="9" max="9" width="15.85546875" customWidth="1"/>
    <col min="10" max="10" width="16" customWidth="1"/>
    <col min="11" max="11" width="12.7109375" customWidth="1"/>
    <col min="12" max="26" width="8.7109375" customWidth="1"/>
  </cols>
  <sheetData>
    <row r="1" spans="1:10" ht="12.75" customHeight="1" x14ac:dyDescent="0.25">
      <c r="A1" s="1"/>
      <c r="B1" s="1"/>
      <c r="C1" s="1"/>
      <c r="D1" s="1"/>
      <c r="E1" s="1"/>
      <c r="F1" s="1"/>
      <c r="G1" s="1" t="s">
        <v>268</v>
      </c>
      <c r="H1" s="1"/>
      <c r="I1" s="1"/>
    </row>
    <row r="2" spans="1:10" ht="12.75" customHeight="1" x14ac:dyDescent="0.25">
      <c r="A2" s="1"/>
      <c r="B2" s="1"/>
      <c r="C2" s="1"/>
      <c r="D2" s="1"/>
      <c r="E2" s="1"/>
      <c r="F2" s="1"/>
      <c r="G2" s="1" t="s">
        <v>266</v>
      </c>
      <c r="H2" s="1"/>
      <c r="I2" s="1"/>
    </row>
    <row r="3" spans="1:10" ht="18.75" customHeight="1" x14ac:dyDescent="0.25">
      <c r="A3" s="1"/>
      <c r="B3" s="1"/>
      <c r="C3" s="1"/>
      <c r="D3" s="1"/>
      <c r="E3" s="1"/>
      <c r="F3" s="1"/>
      <c r="G3" s="1" t="s">
        <v>267</v>
      </c>
      <c r="H3" s="1"/>
      <c r="I3" s="1"/>
    </row>
    <row r="4" spans="1:10" ht="18" customHeight="1" x14ac:dyDescent="0.25">
      <c r="A4" s="1"/>
      <c r="B4" s="1"/>
      <c r="C4" s="1"/>
      <c r="D4" s="69" t="s">
        <v>193</v>
      </c>
      <c r="E4" s="69"/>
      <c r="F4" s="69"/>
      <c r="G4" s="69"/>
      <c r="H4" s="69"/>
      <c r="I4" s="69"/>
      <c r="J4" s="1"/>
    </row>
    <row r="5" spans="1:10" ht="29.25" customHeight="1" x14ac:dyDescent="0.25">
      <c r="A5" s="70" t="s">
        <v>192</v>
      </c>
      <c r="B5" s="71"/>
      <c r="C5" s="71"/>
      <c r="D5" s="71"/>
      <c r="E5" s="71"/>
      <c r="F5" s="71"/>
      <c r="G5" s="71"/>
      <c r="H5" s="71"/>
      <c r="I5" s="71"/>
      <c r="J5" s="72"/>
    </row>
    <row r="6" spans="1:10" ht="10.5" hidden="1" customHeight="1" x14ac:dyDescent="0.25">
      <c r="A6" s="73"/>
      <c r="B6" s="71"/>
      <c r="C6" s="71"/>
      <c r="D6" s="71"/>
      <c r="E6" s="71"/>
      <c r="F6" s="71"/>
      <c r="G6" s="71"/>
      <c r="H6" s="71"/>
      <c r="I6" s="71"/>
      <c r="J6" s="72"/>
    </row>
    <row r="7" spans="1:10" ht="18.75" customHeight="1" x14ac:dyDescent="0.25">
      <c r="A7" s="2" t="s">
        <v>0</v>
      </c>
      <c r="B7" s="3"/>
      <c r="C7" s="3"/>
      <c r="D7" s="3"/>
      <c r="E7" s="3"/>
      <c r="F7" s="3"/>
      <c r="G7" s="3"/>
      <c r="H7" s="3"/>
      <c r="I7" s="3"/>
      <c r="J7" s="3"/>
    </row>
    <row r="8" spans="1:10" ht="17.25" customHeight="1" x14ac:dyDescent="0.25">
      <c r="A8" s="1" t="s">
        <v>1</v>
      </c>
      <c r="B8" s="1"/>
      <c r="C8" s="1"/>
      <c r="D8" s="1"/>
      <c r="E8" s="1"/>
      <c r="F8" s="1"/>
      <c r="G8" s="1"/>
      <c r="H8" s="1"/>
      <c r="I8" s="1"/>
      <c r="J8" s="1" t="s">
        <v>2</v>
      </c>
    </row>
    <row r="9" spans="1:10" ht="12.75" customHeight="1" x14ac:dyDescent="0.2">
      <c r="A9" s="74" t="s">
        <v>3</v>
      </c>
      <c r="B9" s="74" t="s">
        <v>4</v>
      </c>
      <c r="C9" s="74" t="s">
        <v>5</v>
      </c>
      <c r="D9" s="74" t="s">
        <v>6</v>
      </c>
      <c r="E9" s="74" t="s">
        <v>7</v>
      </c>
      <c r="F9" s="74" t="s">
        <v>8</v>
      </c>
      <c r="G9" s="77" t="s">
        <v>9</v>
      </c>
      <c r="H9" s="77" t="s">
        <v>10</v>
      </c>
      <c r="I9" s="80" t="s">
        <v>11</v>
      </c>
      <c r="J9" s="81"/>
    </row>
    <row r="10" spans="1:10" ht="12.75" customHeight="1" x14ac:dyDescent="0.2">
      <c r="A10" s="75"/>
      <c r="B10" s="75"/>
      <c r="C10" s="75"/>
      <c r="D10" s="75"/>
      <c r="E10" s="75"/>
      <c r="F10" s="75"/>
      <c r="G10" s="78"/>
      <c r="H10" s="78"/>
      <c r="I10" s="74" t="s">
        <v>12</v>
      </c>
      <c r="J10" s="74" t="s">
        <v>13</v>
      </c>
    </row>
    <row r="11" spans="1:10" ht="12.75" customHeight="1" x14ac:dyDescent="0.2">
      <c r="A11" s="75"/>
      <c r="B11" s="75"/>
      <c r="C11" s="75"/>
      <c r="D11" s="75"/>
      <c r="E11" s="75"/>
      <c r="F11" s="75"/>
      <c r="G11" s="78"/>
      <c r="H11" s="78"/>
      <c r="I11" s="75"/>
      <c r="J11" s="75"/>
    </row>
    <row r="12" spans="1:10" ht="44.25" customHeight="1" x14ac:dyDescent="0.2">
      <c r="A12" s="76"/>
      <c r="B12" s="76"/>
      <c r="C12" s="76"/>
      <c r="D12" s="76"/>
      <c r="E12" s="76"/>
      <c r="F12" s="76"/>
      <c r="G12" s="79"/>
      <c r="H12" s="79"/>
      <c r="I12" s="76"/>
      <c r="J12" s="76"/>
    </row>
    <row r="13" spans="1:10" ht="12.75" customHeight="1" x14ac:dyDescent="0.2">
      <c r="A13" s="4">
        <v>1</v>
      </c>
      <c r="B13" s="4">
        <v>2</v>
      </c>
      <c r="C13" s="4">
        <v>3</v>
      </c>
      <c r="D13" s="4">
        <v>4</v>
      </c>
      <c r="E13" s="4">
        <v>5</v>
      </c>
      <c r="F13" s="4">
        <v>6</v>
      </c>
      <c r="G13" s="4">
        <v>7</v>
      </c>
      <c r="H13" s="4">
        <v>8</v>
      </c>
      <c r="I13" s="4">
        <v>9</v>
      </c>
      <c r="J13" s="4">
        <v>10</v>
      </c>
    </row>
    <row r="14" spans="1:10" ht="27.75" customHeight="1" x14ac:dyDescent="0.2">
      <c r="A14" s="5" t="s">
        <v>14</v>
      </c>
      <c r="B14" s="6"/>
      <c r="C14" s="7"/>
      <c r="D14" s="8" t="s">
        <v>15</v>
      </c>
      <c r="E14" s="9"/>
      <c r="F14" s="9"/>
      <c r="G14" s="9">
        <f>SUM(G15:G50)</f>
        <v>78934311.599999994</v>
      </c>
      <c r="H14" s="9">
        <f t="shared" ref="H14:J14" si="0">SUM(H15:H50)</f>
        <v>60088087.719999999</v>
      </c>
      <c r="I14" s="9">
        <f t="shared" si="0"/>
        <v>18846223.879999999</v>
      </c>
      <c r="J14" s="9">
        <f t="shared" si="0"/>
        <v>18187323.879999999</v>
      </c>
    </row>
    <row r="15" spans="1:10" ht="48.75" customHeight="1" x14ac:dyDescent="0.2">
      <c r="A15" s="10" t="s">
        <v>17</v>
      </c>
      <c r="B15" s="10" t="s">
        <v>18</v>
      </c>
      <c r="C15" s="11" t="s">
        <v>19</v>
      </c>
      <c r="D15" s="12" t="s">
        <v>20</v>
      </c>
      <c r="E15" s="13" t="s">
        <v>16</v>
      </c>
      <c r="F15" s="13" t="s">
        <v>230</v>
      </c>
      <c r="G15" s="49">
        <f>H15+I15</f>
        <v>306200</v>
      </c>
      <c r="H15" s="49">
        <f>106200+200000</f>
        <v>306200</v>
      </c>
      <c r="I15" s="49"/>
      <c r="J15" s="49"/>
    </row>
    <row r="16" spans="1:10" ht="96" customHeight="1" x14ac:dyDescent="0.25">
      <c r="A16" s="10" t="s">
        <v>21</v>
      </c>
      <c r="B16" s="10" t="s">
        <v>22</v>
      </c>
      <c r="C16" s="11" t="s">
        <v>23</v>
      </c>
      <c r="D16" s="12" t="s">
        <v>24</v>
      </c>
      <c r="E16" s="14" t="s">
        <v>25</v>
      </c>
      <c r="F16" s="25" t="s">
        <v>265</v>
      </c>
      <c r="G16" s="49">
        <f>H16+I16</f>
        <v>19117165</v>
      </c>
      <c r="H16" s="49">
        <f>9239400+49900+500000-300000+300000--1000000+8250</f>
        <v>10797550</v>
      </c>
      <c r="I16" s="49">
        <f>J16</f>
        <v>8319615</v>
      </c>
      <c r="J16" s="49">
        <f>140000+500000+7500000+179615</f>
        <v>8319615</v>
      </c>
    </row>
    <row r="17" spans="1:11" ht="48.75" customHeight="1" x14ac:dyDescent="0.25">
      <c r="A17" s="10" t="s">
        <v>26</v>
      </c>
      <c r="B17" s="10" t="s">
        <v>27</v>
      </c>
      <c r="C17" s="11" t="s">
        <v>28</v>
      </c>
      <c r="D17" s="12" t="s">
        <v>29</v>
      </c>
      <c r="E17" s="15" t="s">
        <v>25</v>
      </c>
      <c r="F17" s="25" t="s">
        <v>234</v>
      </c>
      <c r="G17" s="49">
        <f t="shared" ref="G17:G27" si="1">H17+I17</f>
        <v>1942100</v>
      </c>
      <c r="H17" s="49">
        <f>1082100+500000+360000</f>
        <v>1942100</v>
      </c>
      <c r="I17" s="49">
        <v>0</v>
      </c>
      <c r="J17" s="49">
        <v>0</v>
      </c>
    </row>
    <row r="18" spans="1:11" ht="52.5" customHeight="1" x14ac:dyDescent="0.2">
      <c r="A18" s="10" t="s">
        <v>30</v>
      </c>
      <c r="B18" s="10" t="s">
        <v>31</v>
      </c>
      <c r="C18" s="11" t="s">
        <v>32</v>
      </c>
      <c r="D18" s="12" t="s">
        <v>33</v>
      </c>
      <c r="E18" s="13" t="s">
        <v>210</v>
      </c>
      <c r="F18" s="13" t="s">
        <v>185</v>
      </c>
      <c r="G18" s="49">
        <f t="shared" si="1"/>
        <v>250000</v>
      </c>
      <c r="H18" s="49">
        <v>250000</v>
      </c>
      <c r="I18" s="49">
        <v>0</v>
      </c>
      <c r="J18" s="49">
        <v>0</v>
      </c>
    </row>
    <row r="19" spans="1:11" ht="49.5" customHeight="1" x14ac:dyDescent="0.25">
      <c r="A19" s="10" t="s">
        <v>35</v>
      </c>
      <c r="B19" s="10" t="s">
        <v>36</v>
      </c>
      <c r="C19" s="11" t="s">
        <v>37</v>
      </c>
      <c r="D19" s="12" t="s">
        <v>38</v>
      </c>
      <c r="E19" s="15" t="s">
        <v>25</v>
      </c>
      <c r="F19" s="13" t="s">
        <v>214</v>
      </c>
      <c r="G19" s="49">
        <f t="shared" si="1"/>
        <v>232800</v>
      </c>
      <c r="H19" s="49">
        <f>187800+45000</f>
        <v>232800</v>
      </c>
      <c r="I19" s="49">
        <v>0</v>
      </c>
      <c r="J19" s="49">
        <v>0</v>
      </c>
    </row>
    <row r="20" spans="1:11" ht="56.25" customHeight="1" x14ac:dyDescent="0.25">
      <c r="A20" s="10" t="s">
        <v>39</v>
      </c>
      <c r="B20" s="10" t="s">
        <v>40</v>
      </c>
      <c r="C20" s="11" t="s">
        <v>28</v>
      </c>
      <c r="D20" s="12" t="s">
        <v>41</v>
      </c>
      <c r="E20" s="15" t="s">
        <v>25</v>
      </c>
      <c r="F20" s="13" t="s">
        <v>184</v>
      </c>
      <c r="G20" s="49">
        <f t="shared" si="1"/>
        <v>821900</v>
      </c>
      <c r="H20" s="49">
        <v>821900</v>
      </c>
      <c r="I20" s="49">
        <v>0</v>
      </c>
      <c r="J20" s="49">
        <v>0</v>
      </c>
    </row>
    <row r="21" spans="1:11" ht="66.75" customHeight="1" x14ac:dyDescent="0.25">
      <c r="A21" s="10" t="s">
        <v>42</v>
      </c>
      <c r="B21" s="10" t="s">
        <v>43</v>
      </c>
      <c r="C21" s="11" t="s">
        <v>44</v>
      </c>
      <c r="D21" s="12" t="s">
        <v>45</v>
      </c>
      <c r="E21" s="14" t="s">
        <v>25</v>
      </c>
      <c r="F21" s="13" t="s">
        <v>184</v>
      </c>
      <c r="G21" s="49">
        <f t="shared" si="1"/>
        <v>149600</v>
      </c>
      <c r="H21" s="49">
        <v>149600</v>
      </c>
      <c r="I21" s="49">
        <v>0</v>
      </c>
      <c r="J21" s="49">
        <v>0</v>
      </c>
    </row>
    <row r="22" spans="1:11" ht="66" customHeight="1" x14ac:dyDescent="0.2">
      <c r="A22" s="10" t="s">
        <v>46</v>
      </c>
      <c r="B22" s="10" t="s">
        <v>47</v>
      </c>
      <c r="C22" s="11" t="s">
        <v>44</v>
      </c>
      <c r="D22" s="12" t="s">
        <v>48</v>
      </c>
      <c r="E22" s="13" t="s">
        <v>34</v>
      </c>
      <c r="F22" s="13" t="s">
        <v>185</v>
      </c>
      <c r="G22" s="49">
        <f t="shared" si="1"/>
        <v>350000</v>
      </c>
      <c r="H22" s="49">
        <v>350000</v>
      </c>
      <c r="I22" s="49">
        <v>0</v>
      </c>
      <c r="J22" s="49">
        <v>0</v>
      </c>
    </row>
    <row r="23" spans="1:11" ht="63" customHeight="1" x14ac:dyDescent="0.2">
      <c r="A23" s="10" t="s">
        <v>49</v>
      </c>
      <c r="B23" s="10" t="s">
        <v>50</v>
      </c>
      <c r="C23" s="11" t="s">
        <v>51</v>
      </c>
      <c r="D23" s="12" t="s">
        <v>52</v>
      </c>
      <c r="E23" s="13" t="s">
        <v>53</v>
      </c>
      <c r="F23" s="13" t="s">
        <v>187</v>
      </c>
      <c r="G23" s="49">
        <f t="shared" si="1"/>
        <v>25000</v>
      </c>
      <c r="H23" s="49">
        <v>25000</v>
      </c>
      <c r="I23" s="49"/>
      <c r="J23" s="49"/>
    </row>
    <row r="24" spans="1:11" ht="51" hidden="1" customHeight="1" x14ac:dyDescent="0.2">
      <c r="A24" s="29"/>
      <c r="B24" s="10"/>
      <c r="C24" s="11"/>
      <c r="D24" s="12"/>
      <c r="E24" s="16"/>
      <c r="F24" s="13"/>
      <c r="G24" s="49"/>
      <c r="H24" s="49"/>
      <c r="I24" s="49"/>
      <c r="J24" s="49"/>
    </row>
    <row r="25" spans="1:11" ht="38.25" customHeight="1" x14ac:dyDescent="0.2">
      <c r="A25" s="29" t="s">
        <v>54</v>
      </c>
      <c r="B25" s="17">
        <v>6011</v>
      </c>
      <c r="C25" s="11" t="s">
        <v>55</v>
      </c>
      <c r="D25" s="12" t="s">
        <v>56</v>
      </c>
      <c r="E25" s="16" t="s">
        <v>186</v>
      </c>
      <c r="F25" s="13" t="s">
        <v>249</v>
      </c>
      <c r="G25" s="49">
        <f t="shared" si="1"/>
        <v>500000</v>
      </c>
      <c r="H25" s="49">
        <v>0</v>
      </c>
      <c r="I25" s="49">
        <v>500000</v>
      </c>
      <c r="J25" s="49">
        <v>500000</v>
      </c>
    </row>
    <row r="26" spans="1:11" ht="50.25" customHeight="1" x14ac:dyDescent="0.2">
      <c r="A26" s="10" t="s">
        <v>57</v>
      </c>
      <c r="B26" s="10" t="s">
        <v>58</v>
      </c>
      <c r="C26" s="11" t="s">
        <v>59</v>
      </c>
      <c r="D26" s="12" t="s">
        <v>60</v>
      </c>
      <c r="E26" s="12" t="s">
        <v>61</v>
      </c>
      <c r="F26" s="25" t="s">
        <v>236</v>
      </c>
      <c r="G26" s="49">
        <f t="shared" si="1"/>
        <v>796500</v>
      </c>
      <c r="H26" s="49">
        <f>196500+50000+50000</f>
        <v>296500</v>
      </c>
      <c r="I26" s="49">
        <v>500000</v>
      </c>
      <c r="J26" s="49">
        <v>0</v>
      </c>
    </row>
    <row r="27" spans="1:11" ht="47.25" customHeight="1" x14ac:dyDescent="0.2">
      <c r="A27" s="10" t="s">
        <v>62</v>
      </c>
      <c r="B27" s="10" t="s">
        <v>63</v>
      </c>
      <c r="C27" s="11" t="s">
        <v>59</v>
      </c>
      <c r="D27" s="12" t="s">
        <v>64</v>
      </c>
      <c r="E27" s="12" t="s">
        <v>65</v>
      </c>
      <c r="F27" s="25" t="s">
        <v>235</v>
      </c>
      <c r="G27" s="49">
        <f t="shared" si="1"/>
        <v>2912600</v>
      </c>
      <c r="H27" s="49">
        <f>1912600+1000000</f>
        <v>2912600</v>
      </c>
      <c r="I27" s="49">
        <v>0</v>
      </c>
      <c r="J27" s="49">
        <v>0</v>
      </c>
    </row>
    <row r="28" spans="1:11" ht="67.5" customHeight="1" x14ac:dyDescent="0.2">
      <c r="A28" s="29" t="s">
        <v>66</v>
      </c>
      <c r="B28" s="10" t="s">
        <v>67</v>
      </c>
      <c r="C28" s="11" t="s">
        <v>59</v>
      </c>
      <c r="D28" s="12" t="s">
        <v>68</v>
      </c>
      <c r="E28" s="38" t="s">
        <v>69</v>
      </c>
      <c r="F28" s="25" t="s">
        <v>232</v>
      </c>
      <c r="G28" s="49">
        <f>H28</f>
        <v>19793800</v>
      </c>
      <c r="H28" s="49">
        <f>18750000+500000+543800</f>
        <v>19793800</v>
      </c>
      <c r="I28" s="50"/>
      <c r="J28" s="51"/>
    </row>
    <row r="29" spans="1:11" ht="56.25" customHeight="1" x14ac:dyDescent="0.2">
      <c r="A29" s="10" t="s">
        <v>66</v>
      </c>
      <c r="B29" s="10" t="s">
        <v>67</v>
      </c>
      <c r="C29" s="11" t="s">
        <v>59</v>
      </c>
      <c r="D29" s="12" t="s">
        <v>68</v>
      </c>
      <c r="E29" s="12" t="s">
        <v>70</v>
      </c>
      <c r="F29" s="13" t="s">
        <v>247</v>
      </c>
      <c r="G29" s="49">
        <f t="shared" ref="G29:G43" si="2">H29+I29</f>
        <v>90000</v>
      </c>
      <c r="H29" s="49">
        <f>100000-40000+30000</f>
        <v>90000</v>
      </c>
      <c r="I29" s="49">
        <f>300000-300000</f>
        <v>0</v>
      </c>
      <c r="J29" s="49">
        <f>300000-300000</f>
        <v>0</v>
      </c>
      <c r="K29" s="56"/>
    </row>
    <row r="30" spans="1:11" ht="47.25" hidden="1" customHeight="1" x14ac:dyDescent="0.2">
      <c r="A30" s="10" t="s">
        <v>66</v>
      </c>
      <c r="B30" s="10" t="s">
        <v>67</v>
      </c>
      <c r="C30" s="11" t="s">
        <v>59</v>
      </c>
      <c r="D30" s="12" t="s">
        <v>68</v>
      </c>
      <c r="E30" s="12" t="s">
        <v>71</v>
      </c>
      <c r="F30" s="25" t="s">
        <v>189</v>
      </c>
      <c r="G30" s="49">
        <f t="shared" si="2"/>
        <v>0</v>
      </c>
      <c r="H30" s="49"/>
      <c r="I30" s="49">
        <f>300000-300000</f>
        <v>0</v>
      </c>
      <c r="J30" s="49">
        <f>300000-300000</f>
        <v>0</v>
      </c>
      <c r="K30">
        <v>0</v>
      </c>
    </row>
    <row r="31" spans="1:11" ht="42.75" customHeight="1" x14ac:dyDescent="0.2">
      <c r="A31" s="10" t="s">
        <v>66</v>
      </c>
      <c r="B31" s="10" t="s">
        <v>67</v>
      </c>
      <c r="C31" s="11" t="s">
        <v>59</v>
      </c>
      <c r="D31" s="12" t="s">
        <v>68</v>
      </c>
      <c r="E31" s="12" t="s">
        <v>72</v>
      </c>
      <c r="F31" s="25" t="s">
        <v>243</v>
      </c>
      <c r="G31" s="49">
        <f t="shared" si="2"/>
        <v>199677</v>
      </c>
      <c r="H31" s="49">
        <f>199677</f>
        <v>199677</v>
      </c>
      <c r="I31" s="49">
        <f>1600000-199677-1400323</f>
        <v>0</v>
      </c>
      <c r="J31" s="49">
        <f>I31</f>
        <v>0</v>
      </c>
      <c r="K31" s="28"/>
    </row>
    <row r="32" spans="1:11" ht="108.75" customHeight="1" x14ac:dyDescent="0.2">
      <c r="A32" s="29" t="s">
        <v>73</v>
      </c>
      <c r="B32" s="10" t="s">
        <v>74</v>
      </c>
      <c r="C32" s="11" t="s">
        <v>75</v>
      </c>
      <c r="D32" s="12" t="s">
        <v>76</v>
      </c>
      <c r="E32" s="12" t="s">
        <v>77</v>
      </c>
      <c r="F32" s="13" t="s">
        <v>191</v>
      </c>
      <c r="G32" s="49">
        <f t="shared" si="2"/>
        <v>6440000</v>
      </c>
      <c r="H32" s="49">
        <f>3400000+370000+2670000</f>
        <v>6440000</v>
      </c>
      <c r="I32" s="49"/>
      <c r="J32" s="49">
        <f>I32</f>
        <v>0</v>
      </c>
    </row>
    <row r="33" spans="1:11" ht="97.5" hidden="1" customHeight="1" x14ac:dyDescent="0.2">
      <c r="A33" s="10"/>
      <c r="B33" s="10"/>
      <c r="C33" s="11"/>
      <c r="D33" s="12"/>
      <c r="E33" s="12"/>
      <c r="F33" s="13"/>
      <c r="G33" s="49"/>
      <c r="H33" s="49"/>
      <c r="I33" s="49"/>
      <c r="J33" s="49"/>
    </row>
    <row r="34" spans="1:11" ht="53.25" customHeight="1" x14ac:dyDescent="0.2">
      <c r="A34" s="10" t="s">
        <v>78</v>
      </c>
      <c r="B34" s="10" t="s">
        <v>79</v>
      </c>
      <c r="C34" s="11" t="s">
        <v>80</v>
      </c>
      <c r="D34" s="12" t="s">
        <v>81</v>
      </c>
      <c r="E34" s="12" t="s">
        <v>82</v>
      </c>
      <c r="F34" s="25" t="s">
        <v>254</v>
      </c>
      <c r="G34" s="49">
        <f t="shared" si="2"/>
        <v>341859.12</v>
      </c>
      <c r="H34" s="49">
        <f>326859.12</f>
        <v>326859.12</v>
      </c>
      <c r="I34" s="49">
        <f>15000</f>
        <v>15000</v>
      </c>
      <c r="J34" s="49">
        <v>0</v>
      </c>
      <c r="K34" t="s">
        <v>246</v>
      </c>
    </row>
    <row r="35" spans="1:11" ht="53.25" customHeight="1" x14ac:dyDescent="0.2">
      <c r="A35" s="10" t="s">
        <v>78</v>
      </c>
      <c r="B35" s="10" t="s">
        <v>79</v>
      </c>
      <c r="C35" s="11" t="s">
        <v>80</v>
      </c>
      <c r="D35" s="12" t="s">
        <v>81</v>
      </c>
      <c r="E35" s="57" t="s">
        <v>256</v>
      </c>
      <c r="F35" s="25" t="s">
        <v>255</v>
      </c>
      <c r="G35" s="49">
        <f>H35+I35</f>
        <v>23000</v>
      </c>
      <c r="H35" s="49"/>
      <c r="I35" s="49">
        <v>23000</v>
      </c>
      <c r="J35" s="49"/>
    </row>
    <row r="36" spans="1:11" ht="84" customHeight="1" x14ac:dyDescent="0.25">
      <c r="A36" s="10" t="s">
        <v>83</v>
      </c>
      <c r="B36" s="10" t="s">
        <v>84</v>
      </c>
      <c r="C36" s="11" t="s">
        <v>85</v>
      </c>
      <c r="D36" s="12" t="s">
        <v>86</v>
      </c>
      <c r="E36" s="14" t="s">
        <v>25</v>
      </c>
      <c r="F36" s="25" t="s">
        <v>253</v>
      </c>
      <c r="G36" s="49">
        <f t="shared" si="2"/>
        <v>700000</v>
      </c>
      <c r="H36" s="49"/>
      <c r="I36" s="49">
        <f>200000+500000</f>
        <v>700000</v>
      </c>
      <c r="J36" s="49">
        <f>I36</f>
        <v>700000</v>
      </c>
    </row>
    <row r="37" spans="1:11" ht="54.75" customHeight="1" x14ac:dyDescent="0.2">
      <c r="A37" s="10" t="s">
        <v>87</v>
      </c>
      <c r="B37" s="10" t="s">
        <v>88</v>
      </c>
      <c r="C37" s="11" t="s">
        <v>85</v>
      </c>
      <c r="D37" s="12" t="s">
        <v>89</v>
      </c>
      <c r="E37" s="12" t="s">
        <v>90</v>
      </c>
      <c r="F37" s="25" t="s">
        <v>259</v>
      </c>
      <c r="G37" s="49">
        <f t="shared" si="2"/>
        <v>19234.599999999977</v>
      </c>
      <c r="H37" s="49">
        <v>0</v>
      </c>
      <c r="I37" s="49">
        <f>350000+19234.6-350000</f>
        <v>19234.599999999977</v>
      </c>
      <c r="J37" s="49">
        <f>I37</f>
        <v>19234.599999999977</v>
      </c>
    </row>
    <row r="38" spans="1:11" ht="52.5" hidden="1" customHeight="1" x14ac:dyDescent="0.2">
      <c r="A38" s="10"/>
      <c r="B38" s="10"/>
      <c r="C38" s="11"/>
      <c r="D38" s="12"/>
      <c r="E38" s="12"/>
      <c r="F38" s="13"/>
      <c r="G38" s="49"/>
      <c r="H38" s="49"/>
      <c r="I38" s="49"/>
      <c r="J38" s="49"/>
    </row>
    <row r="39" spans="1:11" ht="52.5" customHeight="1" x14ac:dyDescent="0.2">
      <c r="A39" s="10">
        <v>217370</v>
      </c>
      <c r="B39" s="10">
        <v>7370</v>
      </c>
      <c r="C39" s="11" t="s">
        <v>98</v>
      </c>
      <c r="D39" s="12" t="s">
        <v>244</v>
      </c>
      <c r="E39" s="12" t="s">
        <v>245</v>
      </c>
      <c r="F39" s="25" t="s">
        <v>264</v>
      </c>
      <c r="G39" s="49">
        <f>H39+I39</f>
        <v>1814474.2799999993</v>
      </c>
      <c r="H39" s="49"/>
      <c r="I39" s="49">
        <f>2000000+7500000-185525.72-7500000</f>
        <v>1814474.2799999993</v>
      </c>
      <c r="J39" s="49">
        <f>I39</f>
        <v>1814474.2799999993</v>
      </c>
    </row>
    <row r="40" spans="1:11" ht="63.75" customHeight="1" x14ac:dyDescent="0.2">
      <c r="A40" s="10" t="s">
        <v>91</v>
      </c>
      <c r="B40" s="10" t="s">
        <v>92</v>
      </c>
      <c r="C40" s="11" t="s">
        <v>93</v>
      </c>
      <c r="D40" s="12" t="s">
        <v>94</v>
      </c>
      <c r="E40" s="12" t="s">
        <v>95</v>
      </c>
      <c r="F40" s="25" t="s">
        <v>231</v>
      </c>
      <c r="G40" s="49">
        <f t="shared" si="2"/>
        <v>11828000</v>
      </c>
      <c r="H40" s="49">
        <f>4400000+3500000+800000+300000</f>
        <v>9000000</v>
      </c>
      <c r="I40" s="49">
        <f>8250000+50000-2000000-3000000-472000</f>
        <v>2828000</v>
      </c>
      <c r="J40" s="49">
        <f>I40</f>
        <v>2828000</v>
      </c>
    </row>
    <row r="41" spans="1:11" ht="78.75" customHeight="1" x14ac:dyDescent="0.2">
      <c r="A41" s="10" t="s">
        <v>250</v>
      </c>
      <c r="B41" s="10">
        <v>7660</v>
      </c>
      <c r="C41" s="58" t="s">
        <v>98</v>
      </c>
      <c r="D41" s="59" t="s">
        <v>258</v>
      </c>
      <c r="E41" s="57" t="s">
        <v>256</v>
      </c>
      <c r="F41" s="25" t="s">
        <v>257</v>
      </c>
      <c r="G41" s="49">
        <f>H41+I41</f>
        <v>42000</v>
      </c>
      <c r="H41" s="49"/>
      <c r="I41" s="49">
        <v>42000</v>
      </c>
      <c r="J41" s="49">
        <v>42000</v>
      </c>
    </row>
    <row r="42" spans="1:11" ht="115.5" customHeight="1" x14ac:dyDescent="0.2">
      <c r="A42" s="29" t="s">
        <v>96</v>
      </c>
      <c r="B42" s="10" t="s">
        <v>97</v>
      </c>
      <c r="C42" s="11" t="s">
        <v>98</v>
      </c>
      <c r="D42" s="12" t="s">
        <v>99</v>
      </c>
      <c r="E42" s="38" t="s">
        <v>100</v>
      </c>
      <c r="F42" s="25" t="s">
        <v>263</v>
      </c>
      <c r="G42" s="54">
        <f t="shared" si="2"/>
        <v>3894000</v>
      </c>
      <c r="H42" s="54">
        <v>0</v>
      </c>
      <c r="I42" s="54">
        <f>3612000-370000+130000+400000+300000+100000+1000000-1900000+472000+150000</f>
        <v>3894000</v>
      </c>
      <c r="J42" s="54">
        <f>I42</f>
        <v>3894000</v>
      </c>
      <c r="K42" s="27"/>
    </row>
    <row r="43" spans="1:11" ht="63" customHeight="1" x14ac:dyDescent="0.2">
      <c r="A43" s="29" t="s">
        <v>101</v>
      </c>
      <c r="B43" s="10" t="s">
        <v>102</v>
      </c>
      <c r="C43" s="11" t="s">
        <v>103</v>
      </c>
      <c r="D43" s="12" t="s">
        <v>104</v>
      </c>
      <c r="E43" s="25" t="s">
        <v>105</v>
      </c>
      <c r="F43" s="25" t="s">
        <v>211</v>
      </c>
      <c r="G43" s="54">
        <f t="shared" si="2"/>
        <v>200000</v>
      </c>
      <c r="H43" s="54">
        <f>200000</f>
        <v>200000</v>
      </c>
      <c r="I43" s="54"/>
      <c r="J43" s="54"/>
    </row>
    <row r="44" spans="1:11" ht="57" customHeight="1" x14ac:dyDescent="0.2">
      <c r="A44" s="29" t="s">
        <v>101</v>
      </c>
      <c r="B44" s="10" t="s">
        <v>102</v>
      </c>
      <c r="C44" s="11" t="s">
        <v>103</v>
      </c>
      <c r="D44" s="12" t="s">
        <v>104</v>
      </c>
      <c r="E44" s="25" t="s">
        <v>208</v>
      </c>
      <c r="F44" s="25" t="s">
        <v>228</v>
      </c>
      <c r="G44" s="54">
        <f t="shared" ref="G44" si="3">H44+I44</f>
        <v>600000</v>
      </c>
      <c r="H44" s="54">
        <f>70000+460000</f>
        <v>530000</v>
      </c>
      <c r="I44" s="54">
        <f>140000-70000</f>
        <v>70000</v>
      </c>
      <c r="J44" s="54">
        <f>I44</f>
        <v>70000</v>
      </c>
    </row>
    <row r="45" spans="1:11" ht="57.75" customHeight="1" x14ac:dyDescent="0.2">
      <c r="A45" s="18" t="s">
        <v>106</v>
      </c>
      <c r="B45" s="17">
        <v>8220</v>
      </c>
      <c r="C45" s="11" t="s">
        <v>107</v>
      </c>
      <c r="D45" s="12" t="s">
        <v>108</v>
      </c>
      <c r="E45" s="25" t="s">
        <v>109</v>
      </c>
      <c r="F45" s="25" t="s">
        <v>237</v>
      </c>
      <c r="G45" s="54">
        <f>H45</f>
        <v>163000</v>
      </c>
      <c r="H45" s="54">
        <f>83000+80000</f>
        <v>163000</v>
      </c>
      <c r="I45" s="54"/>
      <c r="J45" s="54"/>
    </row>
    <row r="46" spans="1:11" ht="57.75" customHeight="1" x14ac:dyDescent="0.2">
      <c r="A46" s="18" t="s">
        <v>203</v>
      </c>
      <c r="B46" s="17">
        <v>8240</v>
      </c>
      <c r="C46" s="11" t="s">
        <v>107</v>
      </c>
      <c r="D46" s="12" t="s">
        <v>204</v>
      </c>
      <c r="E46" s="25" t="s">
        <v>209</v>
      </c>
      <c r="F46" s="25" t="s">
        <v>229</v>
      </c>
      <c r="G46" s="54">
        <f>H46+I46</f>
        <v>800000</v>
      </c>
      <c r="H46" s="54">
        <f>1000000-500000+300000</f>
        <v>800000</v>
      </c>
      <c r="I46" s="54"/>
      <c r="J46" s="54"/>
    </row>
    <row r="47" spans="1:11" ht="45" customHeight="1" x14ac:dyDescent="0.2">
      <c r="A47" s="10" t="s">
        <v>110</v>
      </c>
      <c r="B47" s="10" t="s">
        <v>111</v>
      </c>
      <c r="C47" s="11" t="s">
        <v>112</v>
      </c>
      <c r="D47" s="12" t="s">
        <v>113</v>
      </c>
      <c r="E47" s="25" t="s">
        <v>114</v>
      </c>
      <c r="F47" s="25" t="s">
        <v>238</v>
      </c>
      <c r="G47" s="54">
        <f t="shared" ref="G47:G48" si="4">H47+I47</f>
        <v>120900</v>
      </c>
      <c r="H47" s="54">
        <v>0</v>
      </c>
      <c r="I47" s="54">
        <f>100200+20700</f>
        <v>120900</v>
      </c>
      <c r="J47" s="54">
        <v>0</v>
      </c>
    </row>
    <row r="48" spans="1:11" ht="51" customHeight="1" x14ac:dyDescent="0.25">
      <c r="A48" s="10" t="s">
        <v>115</v>
      </c>
      <c r="B48" s="10" t="s">
        <v>116</v>
      </c>
      <c r="C48" s="11" t="s">
        <v>117</v>
      </c>
      <c r="D48" s="12" t="s">
        <v>118</v>
      </c>
      <c r="E48" s="19" t="s">
        <v>119</v>
      </c>
      <c r="F48" s="25" t="s">
        <v>233</v>
      </c>
      <c r="G48" s="49">
        <f t="shared" si="4"/>
        <v>1200000</v>
      </c>
      <c r="H48" s="49">
        <v>1200000</v>
      </c>
      <c r="I48" s="49">
        <v>0</v>
      </c>
      <c r="J48" s="49">
        <v>0</v>
      </c>
      <c r="K48" s="56"/>
    </row>
    <row r="49" spans="1:11" ht="45" customHeight="1" x14ac:dyDescent="0.25">
      <c r="A49" s="18" t="s">
        <v>221</v>
      </c>
      <c r="B49" s="10">
        <v>9770</v>
      </c>
      <c r="C49" s="35" t="s">
        <v>18</v>
      </c>
      <c r="D49" s="12" t="s">
        <v>219</v>
      </c>
      <c r="E49" s="42" t="s">
        <v>220</v>
      </c>
      <c r="F49" s="25" t="s">
        <v>222</v>
      </c>
      <c r="G49" s="49">
        <f>H49</f>
        <v>150000</v>
      </c>
      <c r="H49" s="49">
        <v>150000</v>
      </c>
      <c r="I49" s="49"/>
      <c r="J49" s="49"/>
    </row>
    <row r="50" spans="1:11" ht="48" customHeight="1" x14ac:dyDescent="0.2">
      <c r="A50" s="18" t="s">
        <v>221</v>
      </c>
      <c r="B50" s="10">
        <v>9770</v>
      </c>
      <c r="C50" s="35" t="s">
        <v>18</v>
      </c>
      <c r="D50" s="12" t="s">
        <v>219</v>
      </c>
      <c r="E50" s="25" t="s">
        <v>209</v>
      </c>
      <c r="F50" s="25" t="s">
        <v>239</v>
      </c>
      <c r="G50" s="49">
        <f>H50</f>
        <v>3110501.6</v>
      </c>
      <c r="H50" s="49">
        <v>3110501.6</v>
      </c>
      <c r="I50" s="49"/>
      <c r="J50" s="49"/>
    </row>
    <row r="51" spans="1:11" ht="24.75" customHeight="1" x14ac:dyDescent="0.25">
      <c r="A51" s="5" t="s">
        <v>120</v>
      </c>
      <c r="B51" s="17"/>
      <c r="C51" s="20"/>
      <c r="D51" s="8" t="s">
        <v>121</v>
      </c>
      <c r="E51" s="19"/>
      <c r="F51" s="25"/>
      <c r="G51" s="9">
        <f>SUM(G52:G53)</f>
        <v>200000</v>
      </c>
      <c r="H51" s="9">
        <f>SUM(H52:H53)</f>
        <v>200000</v>
      </c>
      <c r="I51" s="9">
        <f t="shared" ref="I51:J51" si="5">SUM(I52:I53)</f>
        <v>0</v>
      </c>
      <c r="J51" s="9">
        <f t="shared" si="5"/>
        <v>0</v>
      </c>
    </row>
    <row r="52" spans="1:11" ht="0.75" hidden="1" customHeight="1" x14ac:dyDescent="0.2">
      <c r="A52" s="10" t="s">
        <v>122</v>
      </c>
      <c r="B52" s="17">
        <v>1021</v>
      </c>
      <c r="C52" s="11" t="s">
        <v>123</v>
      </c>
      <c r="D52" s="12" t="s">
        <v>124</v>
      </c>
      <c r="E52" s="12" t="s">
        <v>72</v>
      </c>
      <c r="F52" s="25" t="s">
        <v>188</v>
      </c>
      <c r="G52" s="49">
        <f>H52+I52</f>
        <v>0</v>
      </c>
      <c r="H52" s="49"/>
      <c r="I52" s="49">
        <f>200000-200000</f>
        <v>0</v>
      </c>
      <c r="J52" s="49">
        <f>200000-200000</f>
        <v>0</v>
      </c>
    </row>
    <row r="53" spans="1:11" ht="89.25" customHeight="1" x14ac:dyDescent="0.2">
      <c r="A53" s="10" t="s">
        <v>205</v>
      </c>
      <c r="B53" s="17">
        <v>8775</v>
      </c>
      <c r="C53" s="11" t="s">
        <v>19</v>
      </c>
      <c r="D53" s="12" t="s">
        <v>206</v>
      </c>
      <c r="E53" s="39" t="s">
        <v>207</v>
      </c>
      <c r="F53" s="25" t="s">
        <v>212</v>
      </c>
      <c r="G53" s="49">
        <f>H53+I53</f>
        <v>200000</v>
      </c>
      <c r="H53" s="49">
        <v>200000</v>
      </c>
      <c r="I53" s="49"/>
      <c r="J53" s="49"/>
    </row>
    <row r="54" spans="1:11" ht="36" customHeight="1" x14ac:dyDescent="0.2">
      <c r="A54" s="5" t="s">
        <v>125</v>
      </c>
      <c r="B54" s="6"/>
      <c r="C54" s="7"/>
      <c r="D54" s="8" t="s">
        <v>126</v>
      </c>
      <c r="E54" s="9"/>
      <c r="F54" s="13"/>
      <c r="G54" s="9">
        <f>SUM(G55:G65)</f>
        <v>3527325.72</v>
      </c>
      <c r="H54" s="9">
        <f t="shared" ref="H54:J54" si="6">SUM(H55:H65)</f>
        <v>3177325.72</v>
      </c>
      <c r="I54" s="9">
        <f t="shared" si="6"/>
        <v>350000</v>
      </c>
      <c r="J54" s="9">
        <f t="shared" si="6"/>
        <v>350000</v>
      </c>
    </row>
    <row r="55" spans="1:11" ht="48" customHeight="1" x14ac:dyDescent="0.25">
      <c r="A55" s="10" t="s">
        <v>127</v>
      </c>
      <c r="B55" s="10" t="s">
        <v>128</v>
      </c>
      <c r="C55" s="11" t="s">
        <v>129</v>
      </c>
      <c r="D55" s="12" t="s">
        <v>130</v>
      </c>
      <c r="E55" s="21" t="s">
        <v>131</v>
      </c>
      <c r="F55" s="62" t="s">
        <v>270</v>
      </c>
      <c r="G55" s="49">
        <f t="shared" ref="G55:G62" si="7">H55+I55</f>
        <v>30400</v>
      </c>
      <c r="H55" s="49">
        <v>30400</v>
      </c>
      <c r="I55" s="49">
        <v>0</v>
      </c>
      <c r="J55" s="49">
        <v>0</v>
      </c>
    </row>
    <row r="56" spans="1:11" ht="117" customHeight="1" x14ac:dyDescent="0.25">
      <c r="A56" s="10" t="s">
        <v>132</v>
      </c>
      <c r="B56" s="10" t="s">
        <v>133</v>
      </c>
      <c r="C56" s="11" t="s">
        <v>134</v>
      </c>
      <c r="D56" s="12" t="s">
        <v>135</v>
      </c>
      <c r="E56" s="21" t="s">
        <v>131</v>
      </c>
      <c r="F56" s="63"/>
      <c r="G56" s="49">
        <f t="shared" si="7"/>
        <v>116800</v>
      </c>
      <c r="H56" s="49">
        <v>116800</v>
      </c>
      <c r="I56" s="49">
        <v>0</v>
      </c>
      <c r="J56" s="49">
        <v>0</v>
      </c>
    </row>
    <row r="57" spans="1:11" ht="57.75" customHeight="1" x14ac:dyDescent="0.2">
      <c r="A57" s="10" t="s">
        <v>136</v>
      </c>
      <c r="B57" s="10" t="s">
        <v>137</v>
      </c>
      <c r="C57" s="11" t="s">
        <v>134</v>
      </c>
      <c r="D57" s="12" t="s">
        <v>138</v>
      </c>
      <c r="E57" s="24" t="s">
        <v>190</v>
      </c>
      <c r="F57" s="67" t="s">
        <v>227</v>
      </c>
      <c r="G57" s="49">
        <f t="shared" si="7"/>
        <v>123528.19</v>
      </c>
      <c r="H57" s="49">
        <f>250000-126471.81</f>
        <v>123528.19</v>
      </c>
      <c r="I57" s="49">
        <v>0</v>
      </c>
      <c r="J57" s="49">
        <v>0</v>
      </c>
      <c r="K57" s="22"/>
    </row>
    <row r="58" spans="1:11" ht="52.5" customHeight="1" x14ac:dyDescent="0.2">
      <c r="A58" s="10" t="s">
        <v>139</v>
      </c>
      <c r="B58" s="10" t="s">
        <v>140</v>
      </c>
      <c r="C58" s="11" t="s">
        <v>134</v>
      </c>
      <c r="D58" s="12" t="s">
        <v>141</v>
      </c>
      <c r="E58" s="24" t="s">
        <v>190</v>
      </c>
      <c r="F58" s="68"/>
      <c r="G58" s="49">
        <f t="shared" si="7"/>
        <v>296575.71999999997</v>
      </c>
      <c r="H58" s="49">
        <f>215600+80975.72</f>
        <v>296575.71999999997</v>
      </c>
      <c r="I58" s="49">
        <v>0</v>
      </c>
      <c r="J58" s="49">
        <v>0</v>
      </c>
    </row>
    <row r="59" spans="1:11" ht="87" customHeight="1" x14ac:dyDescent="0.25">
      <c r="A59" s="10" t="s">
        <v>142</v>
      </c>
      <c r="B59" s="10" t="s">
        <v>143</v>
      </c>
      <c r="C59" s="11" t="s">
        <v>144</v>
      </c>
      <c r="D59" s="12" t="s">
        <v>145</v>
      </c>
      <c r="E59" s="21" t="s">
        <v>131</v>
      </c>
      <c r="F59" s="62" t="s">
        <v>271</v>
      </c>
      <c r="G59" s="49">
        <f t="shared" si="7"/>
        <v>311400</v>
      </c>
      <c r="H59" s="49">
        <f>311900-500</f>
        <v>311400</v>
      </c>
      <c r="I59" s="49"/>
      <c r="J59" s="49"/>
    </row>
    <row r="60" spans="1:11" ht="86.25" customHeight="1" x14ac:dyDescent="0.25">
      <c r="A60" s="10" t="s">
        <v>146</v>
      </c>
      <c r="B60" s="10" t="s">
        <v>147</v>
      </c>
      <c r="C60" s="11" t="s">
        <v>148</v>
      </c>
      <c r="D60" s="12" t="s">
        <v>149</v>
      </c>
      <c r="E60" s="21" t="s">
        <v>131</v>
      </c>
      <c r="F60" s="66"/>
      <c r="G60" s="49">
        <f t="shared" si="7"/>
        <v>75800</v>
      </c>
      <c r="H60" s="49">
        <f>45300+30000+500</f>
        <v>75800</v>
      </c>
      <c r="I60" s="49">
        <v>0</v>
      </c>
      <c r="J60" s="49">
        <v>0</v>
      </c>
    </row>
    <row r="61" spans="1:11" ht="54.75" customHeight="1" x14ac:dyDescent="0.25">
      <c r="A61" s="10" t="s">
        <v>150</v>
      </c>
      <c r="B61" s="10" t="s">
        <v>151</v>
      </c>
      <c r="C61" s="11" t="s">
        <v>129</v>
      </c>
      <c r="D61" s="12" t="s">
        <v>152</v>
      </c>
      <c r="E61" s="21" t="s">
        <v>131</v>
      </c>
      <c r="F61" s="66"/>
      <c r="G61" s="49">
        <f t="shared" si="7"/>
        <v>110200</v>
      </c>
      <c r="H61" s="49">
        <f>105000+5200</f>
        <v>110200</v>
      </c>
      <c r="I61" s="49">
        <v>0</v>
      </c>
      <c r="J61" s="49">
        <v>0</v>
      </c>
      <c r="K61" s="28"/>
    </row>
    <row r="62" spans="1:11" ht="44.25" customHeight="1" x14ac:dyDescent="0.25">
      <c r="A62" s="10" t="s">
        <v>153</v>
      </c>
      <c r="B62" s="10" t="s">
        <v>154</v>
      </c>
      <c r="C62" s="11" t="s">
        <v>155</v>
      </c>
      <c r="D62" s="12" t="s">
        <v>156</v>
      </c>
      <c r="E62" s="55" t="s">
        <v>131</v>
      </c>
      <c r="F62" s="63"/>
      <c r="G62" s="49">
        <f t="shared" si="7"/>
        <v>2336150</v>
      </c>
      <c r="H62" s="49">
        <v>1986150</v>
      </c>
      <c r="I62" s="49">
        <f>350000</f>
        <v>350000</v>
      </c>
      <c r="J62" s="49">
        <f>350000</f>
        <v>350000</v>
      </c>
    </row>
    <row r="63" spans="1:11" ht="56.25" hidden="1" customHeight="1" x14ac:dyDescent="0.2">
      <c r="A63" s="10"/>
      <c r="B63" s="10"/>
      <c r="C63" s="11"/>
      <c r="D63" s="12"/>
      <c r="E63" s="26"/>
      <c r="F63" s="25"/>
      <c r="G63" s="49"/>
      <c r="H63" s="49"/>
      <c r="I63" s="49"/>
      <c r="J63" s="49"/>
    </row>
    <row r="64" spans="1:11" ht="57.75" hidden="1" customHeight="1" x14ac:dyDescent="0.25">
      <c r="A64" s="10" t="s">
        <v>215</v>
      </c>
      <c r="B64" s="10" t="s">
        <v>216</v>
      </c>
      <c r="C64" s="11" t="s">
        <v>18</v>
      </c>
      <c r="D64" s="12" t="s">
        <v>156</v>
      </c>
      <c r="E64" s="21" t="s">
        <v>194</v>
      </c>
      <c r="F64" s="47" t="s">
        <v>213</v>
      </c>
      <c r="G64" s="49">
        <f>H64</f>
        <v>0</v>
      </c>
      <c r="H64" s="49">
        <f>300000-300000</f>
        <v>0</v>
      </c>
      <c r="I64" s="49"/>
      <c r="J64" s="49"/>
    </row>
    <row r="65" spans="1:10" ht="57.75" customHeight="1" x14ac:dyDescent="0.2">
      <c r="A65" s="10" t="s">
        <v>215</v>
      </c>
      <c r="B65" s="10">
        <v>9770</v>
      </c>
      <c r="C65" s="35" t="s">
        <v>18</v>
      </c>
      <c r="D65" s="12" t="s">
        <v>219</v>
      </c>
      <c r="E65" s="45" t="s">
        <v>190</v>
      </c>
      <c r="F65" s="48" t="s">
        <v>227</v>
      </c>
      <c r="G65" s="52">
        <f>H65</f>
        <v>126471.81</v>
      </c>
      <c r="H65" s="49">
        <f>126471.81</f>
        <v>126471.81</v>
      </c>
      <c r="I65" s="49"/>
      <c r="J65" s="49"/>
    </row>
    <row r="66" spans="1:10" ht="34.5" customHeight="1" x14ac:dyDescent="0.2">
      <c r="A66" s="5" t="s">
        <v>157</v>
      </c>
      <c r="B66" s="6"/>
      <c r="C66" s="7"/>
      <c r="D66" s="8" t="s">
        <v>158</v>
      </c>
      <c r="E66" s="46"/>
      <c r="F66" s="48"/>
      <c r="G66" s="53">
        <f>SUM(G67:G73)</f>
        <v>3444700</v>
      </c>
      <c r="H66" s="9">
        <f>SUM(H67:H73)</f>
        <v>3444700</v>
      </c>
      <c r="I66" s="9">
        <f t="shared" ref="I66:J66" si="8">SUM(I67:I73)</f>
        <v>0</v>
      </c>
      <c r="J66" s="9">
        <f t="shared" si="8"/>
        <v>0</v>
      </c>
    </row>
    <row r="67" spans="1:10" ht="49.5" customHeight="1" x14ac:dyDescent="0.2">
      <c r="A67" s="10" t="s">
        <v>159</v>
      </c>
      <c r="B67" s="10" t="s">
        <v>160</v>
      </c>
      <c r="C67" s="11" t="s">
        <v>51</v>
      </c>
      <c r="D67" s="12" t="s">
        <v>161</v>
      </c>
      <c r="E67" s="12" t="s">
        <v>162</v>
      </c>
      <c r="F67" s="64" t="s">
        <v>251</v>
      </c>
      <c r="G67" s="49">
        <f>H67+I67</f>
        <v>120000</v>
      </c>
      <c r="H67" s="49">
        <v>120000</v>
      </c>
      <c r="I67" s="49">
        <v>0</v>
      </c>
      <c r="J67" s="49">
        <v>0</v>
      </c>
    </row>
    <row r="68" spans="1:10" ht="57" customHeight="1" x14ac:dyDescent="0.2">
      <c r="A68" s="10" t="s">
        <v>163</v>
      </c>
      <c r="B68" s="10" t="s">
        <v>164</v>
      </c>
      <c r="C68" s="11" t="s">
        <v>165</v>
      </c>
      <c r="D68" s="12" t="s">
        <v>166</v>
      </c>
      <c r="E68" s="12" t="s">
        <v>162</v>
      </c>
      <c r="F68" s="64"/>
      <c r="G68" s="49">
        <f>H68+I68</f>
        <v>412300</v>
      </c>
      <c r="H68" s="49">
        <f>352300+60000</f>
        <v>412300</v>
      </c>
      <c r="I68" s="49">
        <v>0</v>
      </c>
      <c r="J68" s="49">
        <v>0</v>
      </c>
    </row>
    <row r="69" spans="1:10" ht="53.25" customHeight="1" x14ac:dyDescent="0.2">
      <c r="A69" s="10" t="s">
        <v>167</v>
      </c>
      <c r="B69" s="10" t="s">
        <v>168</v>
      </c>
      <c r="C69" s="11" t="s">
        <v>165</v>
      </c>
      <c r="D69" s="12" t="s">
        <v>169</v>
      </c>
      <c r="E69" s="12" t="s">
        <v>162</v>
      </c>
      <c r="F69" s="64"/>
      <c r="G69" s="49">
        <f>H69+I69</f>
        <v>265000</v>
      </c>
      <c r="H69" s="49">
        <f>700000-300000-55000-80000</f>
        <v>265000</v>
      </c>
      <c r="I69" s="49">
        <v>0</v>
      </c>
      <c r="J69" s="49">
        <v>0</v>
      </c>
    </row>
    <row r="70" spans="1:10" ht="60.75" customHeight="1" x14ac:dyDescent="0.2">
      <c r="A70" s="10" t="s">
        <v>170</v>
      </c>
      <c r="B70" s="10" t="s">
        <v>171</v>
      </c>
      <c r="C70" s="11" t="s">
        <v>172</v>
      </c>
      <c r="D70" s="12" t="s">
        <v>173</v>
      </c>
      <c r="E70" s="12" t="s">
        <v>162</v>
      </c>
      <c r="F70" s="64"/>
      <c r="G70" s="49">
        <f t="shared" ref="G70:G73" si="9">H70+I70</f>
        <v>244400</v>
      </c>
      <c r="H70" s="49">
        <f>139400+20000-25000+65000+45000</f>
        <v>244400</v>
      </c>
      <c r="I70" s="49">
        <v>0</v>
      </c>
      <c r="J70" s="49">
        <v>0</v>
      </c>
    </row>
    <row r="71" spans="1:10" ht="57.75" customHeight="1" x14ac:dyDescent="0.2">
      <c r="A71" s="10" t="s">
        <v>174</v>
      </c>
      <c r="B71" s="10" t="s">
        <v>175</v>
      </c>
      <c r="C71" s="11" t="s">
        <v>172</v>
      </c>
      <c r="D71" s="12" t="s">
        <v>176</v>
      </c>
      <c r="E71" s="12" t="s">
        <v>162</v>
      </c>
      <c r="F71" s="64"/>
      <c r="G71" s="49">
        <f t="shared" si="9"/>
        <v>133000</v>
      </c>
      <c r="H71" s="49">
        <f>158000-25000</f>
        <v>133000</v>
      </c>
      <c r="I71" s="49">
        <v>0</v>
      </c>
      <c r="J71" s="49">
        <v>0</v>
      </c>
    </row>
    <row r="72" spans="1:10" ht="48.75" customHeight="1" x14ac:dyDescent="0.2">
      <c r="A72" s="10" t="s">
        <v>177</v>
      </c>
      <c r="B72" s="10" t="s">
        <v>178</v>
      </c>
      <c r="C72" s="11" t="s">
        <v>172</v>
      </c>
      <c r="D72" s="12" t="s">
        <v>179</v>
      </c>
      <c r="E72" s="12" t="s">
        <v>162</v>
      </c>
      <c r="F72" s="64"/>
      <c r="G72" s="49">
        <f t="shared" si="9"/>
        <v>1405000</v>
      </c>
      <c r="H72" s="49">
        <f>1300000+50000+55000</f>
        <v>1405000</v>
      </c>
      <c r="I72" s="49">
        <v>0</v>
      </c>
      <c r="J72" s="49">
        <v>0</v>
      </c>
    </row>
    <row r="73" spans="1:10" ht="47.25" customHeight="1" x14ac:dyDescent="0.2">
      <c r="A73" s="10" t="s">
        <v>180</v>
      </c>
      <c r="B73" s="10" t="s">
        <v>181</v>
      </c>
      <c r="C73" s="11" t="s">
        <v>172</v>
      </c>
      <c r="D73" s="12" t="s">
        <v>182</v>
      </c>
      <c r="E73" s="38" t="s">
        <v>162</v>
      </c>
      <c r="F73" s="65"/>
      <c r="G73" s="49">
        <f t="shared" si="9"/>
        <v>865000</v>
      </c>
      <c r="H73" s="49">
        <f>975000-65000-45000</f>
        <v>865000</v>
      </c>
      <c r="I73" s="49">
        <v>0</v>
      </c>
      <c r="J73" s="49">
        <v>0</v>
      </c>
    </row>
    <row r="74" spans="1:10" ht="30" customHeight="1" x14ac:dyDescent="0.2">
      <c r="A74" s="31" t="s">
        <v>195</v>
      </c>
      <c r="B74" s="32"/>
      <c r="C74" s="33"/>
      <c r="D74" s="34" t="s">
        <v>196</v>
      </c>
      <c r="E74" s="9"/>
      <c r="F74" s="13"/>
      <c r="G74" s="9">
        <f>SUM(G75:G84)</f>
        <v>13813400</v>
      </c>
      <c r="H74" s="9">
        <f>SUM(H75:H84)</f>
        <v>11678400</v>
      </c>
      <c r="I74" s="9">
        <f t="shared" ref="I74:J74" si="10">SUM(I75:I84)</f>
        <v>2135000</v>
      </c>
      <c r="J74" s="9">
        <f t="shared" si="10"/>
        <v>2135000</v>
      </c>
    </row>
    <row r="75" spans="1:10" ht="75.75" customHeight="1" x14ac:dyDescent="0.2">
      <c r="A75" s="10">
        <v>3719800</v>
      </c>
      <c r="B75" s="10">
        <v>9800</v>
      </c>
      <c r="C75" s="35" t="s">
        <v>18</v>
      </c>
      <c r="D75" s="12" t="s">
        <v>197</v>
      </c>
      <c r="E75" s="36" t="s">
        <v>198</v>
      </c>
      <c r="F75" s="41" t="s">
        <v>223</v>
      </c>
      <c r="G75" s="49">
        <f>H75</f>
        <v>200000</v>
      </c>
      <c r="H75" s="49">
        <f>100000+100000</f>
        <v>200000</v>
      </c>
      <c r="I75" s="49">
        <v>0</v>
      </c>
      <c r="J75" s="49">
        <v>0</v>
      </c>
    </row>
    <row r="76" spans="1:10" ht="58.5" customHeight="1" x14ac:dyDescent="0.2">
      <c r="A76" s="10">
        <v>3719800</v>
      </c>
      <c r="B76" s="10">
        <v>9800</v>
      </c>
      <c r="C76" s="35" t="s">
        <v>18</v>
      </c>
      <c r="D76" s="12" t="s">
        <v>197</v>
      </c>
      <c r="E76" s="12" t="s">
        <v>199</v>
      </c>
      <c r="F76" s="41" t="s">
        <v>272</v>
      </c>
      <c r="G76" s="49">
        <f t="shared" ref="G76:G78" si="11">H76</f>
        <v>340600</v>
      </c>
      <c r="H76" s="49">
        <f>100000+99000+141600</f>
        <v>340600</v>
      </c>
      <c r="I76" s="49">
        <v>0</v>
      </c>
      <c r="J76" s="49">
        <v>0</v>
      </c>
    </row>
    <row r="77" spans="1:10" ht="54.75" customHeight="1" x14ac:dyDescent="0.2">
      <c r="A77" s="10">
        <v>3719800</v>
      </c>
      <c r="B77" s="10">
        <v>9800</v>
      </c>
      <c r="C77" s="35" t="s">
        <v>18</v>
      </c>
      <c r="D77" s="12" t="s">
        <v>197</v>
      </c>
      <c r="E77" s="12" t="s">
        <v>200</v>
      </c>
      <c r="F77" s="40" t="s">
        <v>242</v>
      </c>
      <c r="G77" s="49">
        <f t="shared" si="11"/>
        <v>100000</v>
      </c>
      <c r="H77" s="49">
        <v>100000</v>
      </c>
      <c r="I77" s="49">
        <v>0</v>
      </c>
      <c r="J77" s="49">
        <v>0</v>
      </c>
    </row>
    <row r="78" spans="1:10" ht="68.25" customHeight="1" x14ac:dyDescent="0.2">
      <c r="A78" s="10">
        <v>3719800</v>
      </c>
      <c r="B78" s="10">
        <v>9800</v>
      </c>
      <c r="C78" s="35" t="s">
        <v>18</v>
      </c>
      <c r="D78" s="12" t="s">
        <v>197</v>
      </c>
      <c r="E78" s="12" t="s">
        <v>201</v>
      </c>
      <c r="F78" s="40" t="s">
        <v>241</v>
      </c>
      <c r="G78" s="49">
        <f t="shared" si="11"/>
        <v>100000</v>
      </c>
      <c r="H78" s="49">
        <v>100000</v>
      </c>
      <c r="I78" s="49">
        <v>0</v>
      </c>
      <c r="J78" s="49">
        <v>0</v>
      </c>
    </row>
    <row r="79" spans="1:10" ht="60" customHeight="1" x14ac:dyDescent="0.2">
      <c r="A79" s="10">
        <v>3719800</v>
      </c>
      <c r="B79" s="10">
        <v>9800</v>
      </c>
      <c r="C79" s="35" t="s">
        <v>18</v>
      </c>
      <c r="D79" s="12" t="s">
        <v>197</v>
      </c>
      <c r="E79" s="38" t="s">
        <v>218</v>
      </c>
      <c r="F79" s="41" t="s">
        <v>252</v>
      </c>
      <c r="G79" s="49">
        <f>H79</f>
        <v>90000</v>
      </c>
      <c r="H79" s="49">
        <f>35000+15000+25000+15000</f>
        <v>90000</v>
      </c>
      <c r="I79" s="49"/>
      <c r="J79" s="49"/>
    </row>
    <row r="80" spans="1:10" ht="115.5" customHeight="1" x14ac:dyDescent="0.2">
      <c r="A80" s="10">
        <v>3719800</v>
      </c>
      <c r="B80" s="10">
        <v>9800</v>
      </c>
      <c r="C80" s="35" t="s">
        <v>18</v>
      </c>
      <c r="D80" s="12" t="s">
        <v>197</v>
      </c>
      <c r="E80" s="38" t="s">
        <v>202</v>
      </c>
      <c r="F80" s="41" t="s">
        <v>261</v>
      </c>
      <c r="G80" s="49">
        <f>H80+I80</f>
        <v>11832800</v>
      </c>
      <c r="H80" s="49">
        <f>285000+500000+107800+3900000+300000+55000+2000000+50000+3000000</f>
        <v>10197800</v>
      </c>
      <c r="I80" s="49">
        <f>945000+690000</f>
        <v>1635000</v>
      </c>
      <c r="J80" s="49">
        <f>I80</f>
        <v>1635000</v>
      </c>
    </row>
    <row r="81" spans="1:11" ht="83.25" customHeight="1" x14ac:dyDescent="0.2">
      <c r="A81" s="10">
        <v>3719800</v>
      </c>
      <c r="B81" s="10">
        <v>9800</v>
      </c>
      <c r="C81" s="35" t="s">
        <v>18</v>
      </c>
      <c r="D81" s="12" t="s">
        <v>197</v>
      </c>
      <c r="E81" s="12" t="s">
        <v>225</v>
      </c>
      <c r="F81" s="41" t="s">
        <v>224</v>
      </c>
      <c r="G81" s="49">
        <v>200000</v>
      </c>
      <c r="H81" s="49">
        <v>200000</v>
      </c>
      <c r="I81" s="49"/>
      <c r="J81" s="49"/>
    </row>
    <row r="82" spans="1:11" ht="62.25" customHeight="1" x14ac:dyDescent="0.2">
      <c r="A82" s="10">
        <v>3719800</v>
      </c>
      <c r="B82" s="10">
        <v>9800</v>
      </c>
      <c r="C82" s="35" t="s">
        <v>18</v>
      </c>
      <c r="D82" s="12" t="s">
        <v>197</v>
      </c>
      <c r="E82" s="38" t="s">
        <v>217</v>
      </c>
      <c r="F82" s="41" t="s">
        <v>240</v>
      </c>
      <c r="G82" s="49">
        <v>100000</v>
      </c>
      <c r="H82" s="49">
        <v>100000</v>
      </c>
      <c r="I82" s="49"/>
      <c r="J82" s="49"/>
    </row>
    <row r="83" spans="1:11" ht="64.5" customHeight="1" x14ac:dyDescent="0.25">
      <c r="A83" s="10">
        <v>3719800</v>
      </c>
      <c r="B83" s="10">
        <v>9800</v>
      </c>
      <c r="C83" s="35" t="s">
        <v>18</v>
      </c>
      <c r="D83" s="12" t="s">
        <v>197</v>
      </c>
      <c r="E83" s="43" t="s">
        <v>226</v>
      </c>
      <c r="F83" s="41" t="s">
        <v>260</v>
      </c>
      <c r="G83" s="49">
        <f>H83+I83</f>
        <v>500000</v>
      </c>
      <c r="H83" s="49"/>
      <c r="I83" s="49">
        <v>500000</v>
      </c>
      <c r="J83" s="49">
        <v>500000</v>
      </c>
    </row>
    <row r="84" spans="1:11" ht="64.5" customHeight="1" x14ac:dyDescent="0.2">
      <c r="A84" s="10">
        <v>3719800</v>
      </c>
      <c r="B84" s="10">
        <v>9800</v>
      </c>
      <c r="C84" s="35" t="s">
        <v>18</v>
      </c>
      <c r="D84" s="12" t="s">
        <v>197</v>
      </c>
      <c r="E84" s="38" t="s">
        <v>248</v>
      </c>
      <c r="F84" s="41" t="s">
        <v>262</v>
      </c>
      <c r="G84" s="49">
        <f>H84</f>
        <v>350000</v>
      </c>
      <c r="H84" s="49">
        <f>200000+150000</f>
        <v>350000</v>
      </c>
      <c r="I84" s="49"/>
      <c r="J84" s="49"/>
    </row>
    <row r="85" spans="1:11" ht="30.75" customHeight="1" x14ac:dyDescent="0.2">
      <c r="A85" s="6" t="s">
        <v>183</v>
      </c>
      <c r="B85" s="5" t="s">
        <v>183</v>
      </c>
      <c r="C85" s="7" t="s">
        <v>183</v>
      </c>
      <c r="D85" s="8" t="s">
        <v>9</v>
      </c>
      <c r="E85" s="9"/>
      <c r="F85" s="9"/>
      <c r="G85" s="9">
        <f>G14+G51+G54+G74+G66</f>
        <v>99919737.319999993</v>
      </c>
      <c r="H85" s="9">
        <f>H14+H51+H54+H74+H66</f>
        <v>78588513.439999998</v>
      </c>
      <c r="I85" s="9">
        <f>I14+I51+I54+I74+I66</f>
        <v>21331223.879999999</v>
      </c>
      <c r="J85" s="9">
        <f>J14+J51+J54+J74+J66</f>
        <v>20672323.879999999</v>
      </c>
      <c r="K85" s="28"/>
    </row>
    <row r="86" spans="1:11" ht="7.5" hidden="1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</row>
    <row r="87" spans="1:11" ht="12.75" hidden="1" customHeight="1" x14ac:dyDescent="0.25">
      <c r="A87" s="1"/>
      <c r="B87" s="1"/>
      <c r="C87" s="1"/>
      <c r="D87" s="1"/>
      <c r="E87" s="1"/>
      <c r="F87" s="1"/>
      <c r="G87" s="1"/>
      <c r="H87" s="1"/>
      <c r="I87" s="37"/>
      <c r="J87" s="1"/>
    </row>
    <row r="88" spans="1:11" ht="16.5" customHeight="1" x14ac:dyDescent="0.3">
      <c r="A88" s="23"/>
      <c r="B88" s="23"/>
      <c r="C88" s="30"/>
      <c r="D88" s="30"/>
      <c r="E88" s="1"/>
      <c r="F88" s="1"/>
      <c r="G88" s="23"/>
      <c r="H88" s="1"/>
      <c r="I88" s="37"/>
      <c r="J88" s="1"/>
    </row>
    <row r="89" spans="1:11" ht="33" customHeight="1" x14ac:dyDescent="0.3">
      <c r="A89" s="60" t="s">
        <v>269</v>
      </c>
      <c r="B89" s="61"/>
      <c r="C89" s="61"/>
      <c r="D89" s="61"/>
      <c r="E89" s="61"/>
      <c r="F89" s="61"/>
    </row>
    <row r="90" spans="1:11" ht="12.75" customHeight="1" x14ac:dyDescent="0.2">
      <c r="E90" s="44"/>
      <c r="H90" s="28"/>
      <c r="I90" s="28"/>
    </row>
    <row r="91" spans="1:11" ht="12.75" customHeight="1" x14ac:dyDescent="0.2"/>
    <row r="92" spans="1:11" ht="12.75" customHeight="1" x14ac:dyDescent="0.2">
      <c r="G92" s="28"/>
      <c r="H92" s="28"/>
      <c r="I92" s="28"/>
      <c r="J92" s="28"/>
    </row>
    <row r="93" spans="1:11" ht="12.75" customHeight="1" x14ac:dyDescent="0.2"/>
    <row r="94" spans="1:11" ht="12.75" customHeight="1" x14ac:dyDescent="0.2"/>
    <row r="95" spans="1:11" ht="12.75" customHeight="1" x14ac:dyDescent="0.2"/>
    <row r="96" spans="1:11" ht="12.75" customHeight="1" x14ac:dyDescent="0.2"/>
    <row r="97" ht="12.75" customHeight="1" x14ac:dyDescent="0.2"/>
    <row r="98" ht="12.75" customHeight="1" x14ac:dyDescent="0.2"/>
    <row r="99" ht="12.75" customHeight="1" x14ac:dyDescent="0.2"/>
    <row r="100" ht="12.75" customHeight="1" x14ac:dyDescent="0.2"/>
    <row r="101" ht="12.75" customHeight="1" x14ac:dyDescent="0.2"/>
    <row r="102" ht="12.75" customHeight="1" x14ac:dyDescent="0.2"/>
    <row r="103" ht="12.75" customHeight="1" x14ac:dyDescent="0.2"/>
    <row r="104" ht="12.75" customHeight="1" x14ac:dyDescent="0.2"/>
    <row r="105" ht="12.75" customHeight="1" x14ac:dyDescent="0.2"/>
    <row r="106" ht="12.75" customHeight="1" x14ac:dyDescent="0.2"/>
    <row r="107" ht="12.75" customHeight="1" x14ac:dyDescent="0.2"/>
    <row r="108" ht="12.75" customHeight="1" x14ac:dyDescent="0.2"/>
    <row r="109" ht="12.75" customHeight="1" x14ac:dyDescent="0.2"/>
    <row r="110" ht="12.75" customHeight="1" x14ac:dyDescent="0.2"/>
    <row r="111" ht="12.75" customHeight="1" x14ac:dyDescent="0.2"/>
    <row r="112" ht="12.75" customHeight="1" x14ac:dyDescent="0.2"/>
    <row r="113" ht="12.75" customHeight="1" x14ac:dyDescent="0.2"/>
    <row r="114" ht="12.75" customHeight="1" x14ac:dyDescent="0.2"/>
    <row r="115" ht="12.75" customHeight="1" x14ac:dyDescent="0.2"/>
    <row r="116" ht="12.75" customHeight="1" x14ac:dyDescent="0.2"/>
    <row r="117" ht="12.75" customHeight="1" x14ac:dyDescent="0.2"/>
    <row r="118" ht="12.75" customHeight="1" x14ac:dyDescent="0.2"/>
    <row r="119" ht="12.75" customHeight="1" x14ac:dyDescent="0.2"/>
    <row r="120" ht="12.75" customHeight="1" x14ac:dyDescent="0.2"/>
    <row r="121" ht="12.75" customHeight="1" x14ac:dyDescent="0.2"/>
    <row r="122" ht="12.75" customHeight="1" x14ac:dyDescent="0.2"/>
    <row r="123" ht="12.75" customHeight="1" x14ac:dyDescent="0.2"/>
    <row r="124" ht="12.75" customHeight="1" x14ac:dyDescent="0.2"/>
    <row r="125" ht="12.75" customHeight="1" x14ac:dyDescent="0.2"/>
    <row r="126" ht="12.75" customHeight="1" x14ac:dyDescent="0.2"/>
    <row r="127" ht="12.75" customHeight="1" x14ac:dyDescent="0.2"/>
    <row r="128" ht="12.75" customHeight="1" x14ac:dyDescent="0.2"/>
    <row r="129" ht="12.75" customHeight="1" x14ac:dyDescent="0.2"/>
    <row r="130" ht="12.75" customHeight="1" x14ac:dyDescent="0.2"/>
    <row r="131" ht="12.75" customHeight="1" x14ac:dyDescent="0.2"/>
    <row r="132" ht="12.75" customHeight="1" x14ac:dyDescent="0.2"/>
    <row r="133" ht="12.75" customHeight="1" x14ac:dyDescent="0.2"/>
    <row r="134" ht="12.75" customHeight="1" x14ac:dyDescent="0.2"/>
    <row r="135" ht="12.75" customHeight="1" x14ac:dyDescent="0.2"/>
    <row r="136" ht="12.75" customHeight="1" x14ac:dyDescent="0.2"/>
    <row r="137" ht="12.75" customHeight="1" x14ac:dyDescent="0.2"/>
    <row r="138" ht="12.75" customHeight="1" x14ac:dyDescent="0.2"/>
    <row r="139" ht="12.75" customHeight="1" x14ac:dyDescent="0.2"/>
    <row r="140" ht="12.75" customHeight="1" x14ac:dyDescent="0.2"/>
    <row r="141" ht="12.75" customHeight="1" x14ac:dyDescent="0.2"/>
    <row r="142" ht="12.75" customHeight="1" x14ac:dyDescent="0.2"/>
    <row r="143" ht="12.75" customHeight="1" x14ac:dyDescent="0.2"/>
    <row r="144" ht="12.75" customHeight="1" x14ac:dyDescent="0.2"/>
    <row r="145" ht="12.75" customHeight="1" x14ac:dyDescent="0.2"/>
    <row r="146" ht="12.75" customHeight="1" x14ac:dyDescent="0.2"/>
    <row r="147" ht="12.75" customHeight="1" x14ac:dyDescent="0.2"/>
    <row r="148" ht="12.75" customHeight="1" x14ac:dyDescent="0.2"/>
    <row r="149" ht="12.75" customHeight="1" x14ac:dyDescent="0.2"/>
    <row r="150" ht="12.75" customHeight="1" x14ac:dyDescent="0.2"/>
    <row r="151" ht="12.75" customHeight="1" x14ac:dyDescent="0.2"/>
    <row r="152" ht="12.75" customHeight="1" x14ac:dyDescent="0.2"/>
    <row r="153" ht="12.75" customHeight="1" x14ac:dyDescent="0.2"/>
    <row r="154" ht="12.75" customHeight="1" x14ac:dyDescent="0.2"/>
    <row r="155" ht="12.75" customHeight="1" x14ac:dyDescent="0.2"/>
    <row r="156" ht="12.75" customHeight="1" x14ac:dyDescent="0.2"/>
    <row r="157" ht="12.75" customHeight="1" x14ac:dyDescent="0.2"/>
    <row r="158" ht="12.75" customHeight="1" x14ac:dyDescent="0.2"/>
    <row r="159" ht="12.75" customHeight="1" x14ac:dyDescent="0.2"/>
    <row r="160" ht="12.75" customHeight="1" x14ac:dyDescent="0.2"/>
    <row r="161" ht="12.75" customHeight="1" x14ac:dyDescent="0.2"/>
    <row r="162" ht="12.75" customHeight="1" x14ac:dyDescent="0.2"/>
    <row r="163" ht="12.75" customHeight="1" x14ac:dyDescent="0.2"/>
    <row r="164" ht="12.75" customHeight="1" x14ac:dyDescent="0.2"/>
    <row r="165" ht="12.75" customHeight="1" x14ac:dyDescent="0.2"/>
    <row r="166" ht="12.75" customHeight="1" x14ac:dyDescent="0.2"/>
    <row r="167" ht="12.75" customHeight="1" x14ac:dyDescent="0.2"/>
    <row r="168" ht="12.75" customHeight="1" x14ac:dyDescent="0.2"/>
    <row r="169" ht="12.75" customHeight="1" x14ac:dyDescent="0.2"/>
    <row r="170" ht="12.75" customHeight="1" x14ac:dyDescent="0.2"/>
    <row r="171" ht="12.75" customHeight="1" x14ac:dyDescent="0.2"/>
    <row r="172" ht="12.75" customHeight="1" x14ac:dyDescent="0.2"/>
    <row r="173" ht="12.75" customHeight="1" x14ac:dyDescent="0.2"/>
    <row r="174" ht="12.75" customHeight="1" x14ac:dyDescent="0.2"/>
    <row r="175" ht="12.75" customHeight="1" x14ac:dyDescent="0.2"/>
    <row r="176" ht="12.75" customHeight="1" x14ac:dyDescent="0.2"/>
    <row r="177" ht="12.75" customHeight="1" x14ac:dyDescent="0.2"/>
    <row r="178" ht="12.75" customHeight="1" x14ac:dyDescent="0.2"/>
    <row r="179" ht="12.75" customHeight="1" x14ac:dyDescent="0.2"/>
    <row r="180" ht="12.75" customHeight="1" x14ac:dyDescent="0.2"/>
    <row r="181" ht="12.75" customHeight="1" x14ac:dyDescent="0.2"/>
    <row r="182" ht="12.75" customHeight="1" x14ac:dyDescent="0.2"/>
    <row r="183" ht="12.75" customHeight="1" x14ac:dyDescent="0.2"/>
    <row r="184" ht="12.75" customHeight="1" x14ac:dyDescent="0.2"/>
    <row r="185" ht="12.75" customHeight="1" x14ac:dyDescent="0.2"/>
    <row r="186" ht="12.75" customHeight="1" x14ac:dyDescent="0.2"/>
    <row r="187" ht="12.75" customHeight="1" x14ac:dyDescent="0.2"/>
    <row r="188" ht="12.75" customHeight="1" x14ac:dyDescent="0.2"/>
    <row r="189" ht="12.75" customHeight="1" x14ac:dyDescent="0.2"/>
    <row r="190" ht="12.75" customHeight="1" x14ac:dyDescent="0.2"/>
    <row r="191" ht="12.75" customHeight="1" x14ac:dyDescent="0.2"/>
    <row r="192" ht="12.75" customHeight="1" x14ac:dyDescent="0.2"/>
    <row r="193" ht="12.75" customHeight="1" x14ac:dyDescent="0.2"/>
    <row r="194" ht="12.75" customHeight="1" x14ac:dyDescent="0.2"/>
    <row r="195" ht="12.75" customHeight="1" x14ac:dyDescent="0.2"/>
    <row r="196" ht="12.75" customHeight="1" x14ac:dyDescent="0.2"/>
    <row r="197" ht="12.75" customHeight="1" x14ac:dyDescent="0.2"/>
    <row r="198" ht="12.75" customHeight="1" x14ac:dyDescent="0.2"/>
    <row r="199" ht="12.75" customHeight="1" x14ac:dyDescent="0.2"/>
    <row r="200" ht="12.75" customHeight="1" x14ac:dyDescent="0.2"/>
    <row r="201" ht="12.75" customHeight="1" x14ac:dyDescent="0.2"/>
    <row r="202" ht="12.75" customHeight="1" x14ac:dyDescent="0.2"/>
    <row r="203" ht="12.75" customHeight="1" x14ac:dyDescent="0.2"/>
    <row r="204" ht="12.75" customHeight="1" x14ac:dyDescent="0.2"/>
    <row r="205" ht="12.75" customHeight="1" x14ac:dyDescent="0.2"/>
    <row r="206" ht="12.75" customHeight="1" x14ac:dyDescent="0.2"/>
    <row r="207" ht="12.75" customHeight="1" x14ac:dyDescent="0.2"/>
    <row r="208" ht="12.75" customHeight="1" x14ac:dyDescent="0.2"/>
    <row r="209" ht="12.75" customHeight="1" x14ac:dyDescent="0.2"/>
    <row r="210" ht="12.75" customHeight="1" x14ac:dyDescent="0.2"/>
    <row r="211" ht="12.75" customHeight="1" x14ac:dyDescent="0.2"/>
    <row r="212" ht="12.75" customHeight="1" x14ac:dyDescent="0.2"/>
    <row r="213" ht="12.75" customHeight="1" x14ac:dyDescent="0.2"/>
    <row r="214" ht="12.75" customHeight="1" x14ac:dyDescent="0.2"/>
    <row r="215" ht="12.75" customHeight="1" x14ac:dyDescent="0.2"/>
    <row r="216" ht="12.75" customHeight="1" x14ac:dyDescent="0.2"/>
    <row r="217" ht="12.75" customHeight="1" x14ac:dyDescent="0.2"/>
    <row r="218" ht="12.75" customHeight="1" x14ac:dyDescent="0.2"/>
    <row r="219" ht="12.75" customHeight="1" x14ac:dyDescent="0.2"/>
    <row r="220" ht="12.75" customHeight="1" x14ac:dyDescent="0.2"/>
    <row r="221" ht="12.75" customHeight="1" x14ac:dyDescent="0.2"/>
    <row r="222" ht="12.75" customHeight="1" x14ac:dyDescent="0.2"/>
    <row r="223" ht="12.75" customHeight="1" x14ac:dyDescent="0.2"/>
    <row r="224" ht="12.75" customHeight="1" x14ac:dyDescent="0.2"/>
    <row r="225" ht="12.75" customHeight="1" x14ac:dyDescent="0.2"/>
    <row r="226" ht="12.75" customHeight="1" x14ac:dyDescent="0.2"/>
    <row r="227" ht="12.75" customHeight="1" x14ac:dyDescent="0.2"/>
    <row r="228" ht="12.75" customHeight="1" x14ac:dyDescent="0.2"/>
    <row r="229" ht="12.75" customHeight="1" x14ac:dyDescent="0.2"/>
    <row r="230" ht="12.75" customHeight="1" x14ac:dyDescent="0.2"/>
    <row r="231" ht="12.75" customHeight="1" x14ac:dyDescent="0.2"/>
    <row r="232" ht="12.75" customHeight="1" x14ac:dyDescent="0.2"/>
    <row r="233" ht="12.75" customHeight="1" x14ac:dyDescent="0.2"/>
    <row r="234" ht="12.75" customHeight="1" x14ac:dyDescent="0.2"/>
    <row r="235" ht="12.75" customHeight="1" x14ac:dyDescent="0.2"/>
    <row r="236" ht="12.75" customHeight="1" x14ac:dyDescent="0.2"/>
    <row r="237" ht="12.75" customHeight="1" x14ac:dyDescent="0.2"/>
    <row r="238" ht="12.75" customHeight="1" x14ac:dyDescent="0.2"/>
    <row r="239" ht="12.75" customHeight="1" x14ac:dyDescent="0.2"/>
    <row r="240" ht="12.75" customHeight="1" x14ac:dyDescent="0.2"/>
    <row r="241" ht="12.75" customHeight="1" x14ac:dyDescent="0.2"/>
    <row r="242" ht="12.75" customHeight="1" x14ac:dyDescent="0.2"/>
    <row r="243" ht="12.75" customHeight="1" x14ac:dyDescent="0.2"/>
    <row r="244" ht="12.75" customHeight="1" x14ac:dyDescent="0.2"/>
    <row r="245" ht="12.75" customHeight="1" x14ac:dyDescent="0.2"/>
    <row r="246" ht="12.75" customHeight="1" x14ac:dyDescent="0.2"/>
    <row r="247" ht="12.75" customHeight="1" x14ac:dyDescent="0.2"/>
    <row r="248" ht="12.75" customHeight="1" x14ac:dyDescent="0.2"/>
    <row r="249" ht="12.75" customHeight="1" x14ac:dyDescent="0.2"/>
    <row r="250" ht="12.75" customHeight="1" x14ac:dyDescent="0.2"/>
    <row r="251" ht="12.75" customHeight="1" x14ac:dyDescent="0.2"/>
    <row r="252" ht="12.75" customHeight="1" x14ac:dyDescent="0.2"/>
    <row r="253" ht="12.75" customHeight="1" x14ac:dyDescent="0.2"/>
    <row r="254" ht="12.75" customHeight="1" x14ac:dyDescent="0.2"/>
    <row r="255" ht="12.75" customHeight="1" x14ac:dyDescent="0.2"/>
    <row r="256" ht="12.75" customHeight="1" x14ac:dyDescent="0.2"/>
    <row r="257" ht="12.75" customHeight="1" x14ac:dyDescent="0.2"/>
    <row r="258" ht="12.75" customHeight="1" x14ac:dyDescent="0.2"/>
    <row r="259" ht="12.75" customHeight="1" x14ac:dyDescent="0.2"/>
    <row r="260" ht="12.75" customHeight="1" x14ac:dyDescent="0.2"/>
    <row r="261" ht="12.75" customHeight="1" x14ac:dyDescent="0.2"/>
    <row r="262" ht="12.75" customHeight="1" x14ac:dyDescent="0.2"/>
    <row r="263" ht="12.75" customHeight="1" x14ac:dyDescent="0.2"/>
    <row r="264" ht="12.75" customHeight="1" x14ac:dyDescent="0.2"/>
    <row r="265" ht="12.75" customHeight="1" x14ac:dyDescent="0.2"/>
    <row r="266" ht="12.75" customHeight="1" x14ac:dyDescent="0.2"/>
    <row r="267" ht="12.75" customHeight="1" x14ac:dyDescent="0.2"/>
    <row r="268" ht="12.75" customHeight="1" x14ac:dyDescent="0.2"/>
    <row r="269" ht="12.75" customHeight="1" x14ac:dyDescent="0.2"/>
    <row r="270" ht="12.75" customHeight="1" x14ac:dyDescent="0.2"/>
    <row r="271" ht="12.75" customHeight="1" x14ac:dyDescent="0.2"/>
    <row r="272" ht="12.75" customHeight="1" x14ac:dyDescent="0.2"/>
    <row r="273" ht="12.75" customHeight="1" x14ac:dyDescent="0.2"/>
    <row r="274" ht="12.75" customHeight="1" x14ac:dyDescent="0.2"/>
    <row r="275" ht="12.75" customHeight="1" x14ac:dyDescent="0.2"/>
    <row r="276" ht="12.75" customHeight="1" x14ac:dyDescent="0.2"/>
    <row r="277" ht="12.75" customHeight="1" x14ac:dyDescent="0.2"/>
    <row r="278" ht="12.75" customHeight="1" x14ac:dyDescent="0.2"/>
    <row r="279" ht="12.75" customHeight="1" x14ac:dyDescent="0.2"/>
    <row r="280" ht="12.75" customHeight="1" x14ac:dyDescent="0.2"/>
    <row r="281" ht="12.75" customHeight="1" x14ac:dyDescent="0.2"/>
    <row r="282" ht="12.75" customHeight="1" x14ac:dyDescent="0.2"/>
    <row r="283" ht="12.75" customHeight="1" x14ac:dyDescent="0.2"/>
    <row r="284" ht="12.75" customHeight="1" x14ac:dyDescent="0.2"/>
    <row r="285" ht="12.75" customHeight="1" x14ac:dyDescent="0.2"/>
    <row r="286" ht="12.75" customHeight="1" x14ac:dyDescent="0.2"/>
    <row r="287" ht="12.75" customHeight="1" x14ac:dyDescent="0.2"/>
    <row r="288" ht="12.75" customHeight="1" x14ac:dyDescent="0.2"/>
    <row r="289" ht="12.75" customHeight="1" x14ac:dyDescent="0.2"/>
    <row r="290" ht="12.75" customHeight="1" x14ac:dyDescent="0.2"/>
    <row r="291" ht="12.75" customHeight="1" x14ac:dyDescent="0.2"/>
    <row r="292" ht="12.75" customHeight="1" x14ac:dyDescent="0.2"/>
    <row r="293" ht="12.75" customHeight="1" x14ac:dyDescent="0.2"/>
    <row r="294" ht="12.75" customHeight="1" x14ac:dyDescent="0.2"/>
    <row r="295" ht="12.75" customHeight="1" x14ac:dyDescent="0.2"/>
    <row r="296" ht="12.75" customHeight="1" x14ac:dyDescent="0.2"/>
    <row r="297" ht="12.75" customHeight="1" x14ac:dyDescent="0.2"/>
    <row r="298" ht="12.75" customHeight="1" x14ac:dyDescent="0.2"/>
    <row r="299" ht="12.75" customHeight="1" x14ac:dyDescent="0.2"/>
    <row r="300" ht="12.75" customHeight="1" x14ac:dyDescent="0.2"/>
    <row r="301" ht="12.75" customHeight="1" x14ac:dyDescent="0.2"/>
    <row r="302" ht="12.75" customHeight="1" x14ac:dyDescent="0.2"/>
    <row r="303" ht="12.75" customHeight="1" x14ac:dyDescent="0.2"/>
    <row r="304" ht="12.75" customHeight="1" x14ac:dyDescent="0.2"/>
    <row r="305" ht="12.75" customHeight="1" x14ac:dyDescent="0.2"/>
    <row r="306" ht="12.75" customHeight="1" x14ac:dyDescent="0.2"/>
    <row r="307" ht="12.75" customHeight="1" x14ac:dyDescent="0.2"/>
    <row r="308" ht="12.75" customHeight="1" x14ac:dyDescent="0.2"/>
    <row r="309" ht="12.75" customHeight="1" x14ac:dyDescent="0.2"/>
    <row r="310" ht="12.75" customHeight="1" x14ac:dyDescent="0.2"/>
    <row r="311" ht="12.75" customHeight="1" x14ac:dyDescent="0.2"/>
    <row r="312" ht="12.75" customHeight="1" x14ac:dyDescent="0.2"/>
    <row r="313" ht="12.75" customHeight="1" x14ac:dyDescent="0.2"/>
    <row r="314" ht="12.75" customHeight="1" x14ac:dyDescent="0.2"/>
    <row r="315" ht="12.75" customHeight="1" x14ac:dyDescent="0.2"/>
    <row r="316" ht="12.75" customHeight="1" x14ac:dyDescent="0.2"/>
    <row r="317" ht="12.75" customHeight="1" x14ac:dyDescent="0.2"/>
    <row r="318" ht="12.75" customHeight="1" x14ac:dyDescent="0.2"/>
    <row r="319" ht="12.75" customHeight="1" x14ac:dyDescent="0.2"/>
    <row r="320" ht="12.75" customHeight="1" x14ac:dyDescent="0.2"/>
    <row r="321" ht="12.75" customHeight="1" x14ac:dyDescent="0.2"/>
    <row r="322" ht="12.75" customHeight="1" x14ac:dyDescent="0.2"/>
    <row r="323" ht="12.75" customHeight="1" x14ac:dyDescent="0.2"/>
    <row r="324" ht="12.75" customHeight="1" x14ac:dyDescent="0.2"/>
    <row r="325" ht="12.75" customHeight="1" x14ac:dyDescent="0.2"/>
    <row r="326" ht="12.75" customHeight="1" x14ac:dyDescent="0.2"/>
    <row r="327" ht="12.75" customHeight="1" x14ac:dyDescent="0.2"/>
    <row r="328" ht="12.75" customHeight="1" x14ac:dyDescent="0.2"/>
    <row r="329" ht="12.75" customHeight="1" x14ac:dyDescent="0.2"/>
    <row r="330" ht="12.75" customHeight="1" x14ac:dyDescent="0.2"/>
    <row r="331" ht="12.75" customHeight="1" x14ac:dyDescent="0.2"/>
    <row r="332" ht="12.75" customHeight="1" x14ac:dyDescent="0.2"/>
    <row r="333" ht="12.75" customHeight="1" x14ac:dyDescent="0.2"/>
    <row r="334" ht="12.75" customHeight="1" x14ac:dyDescent="0.2"/>
    <row r="335" ht="12.75" customHeight="1" x14ac:dyDescent="0.2"/>
    <row r="336" ht="12.75" customHeight="1" x14ac:dyDescent="0.2"/>
    <row r="337" ht="12.75" customHeight="1" x14ac:dyDescent="0.2"/>
    <row r="338" ht="12.75" customHeight="1" x14ac:dyDescent="0.2"/>
    <row r="339" ht="12.75" customHeight="1" x14ac:dyDescent="0.2"/>
    <row r="340" ht="12.75" customHeight="1" x14ac:dyDescent="0.2"/>
    <row r="341" ht="12.75" customHeight="1" x14ac:dyDescent="0.2"/>
    <row r="342" ht="12.75" customHeight="1" x14ac:dyDescent="0.2"/>
    <row r="343" ht="12.75" customHeight="1" x14ac:dyDescent="0.2"/>
    <row r="344" ht="12.75" customHeight="1" x14ac:dyDescent="0.2"/>
    <row r="345" ht="12.75" customHeight="1" x14ac:dyDescent="0.2"/>
    <row r="346" ht="12.75" customHeight="1" x14ac:dyDescent="0.2"/>
    <row r="347" ht="12.75" customHeight="1" x14ac:dyDescent="0.2"/>
    <row r="348" ht="12.75" customHeight="1" x14ac:dyDescent="0.2"/>
    <row r="349" ht="12.75" customHeight="1" x14ac:dyDescent="0.2"/>
    <row r="350" ht="12.75" customHeight="1" x14ac:dyDescent="0.2"/>
    <row r="351" ht="12.75" customHeight="1" x14ac:dyDescent="0.2"/>
    <row r="352" ht="12.75" customHeight="1" x14ac:dyDescent="0.2"/>
    <row r="353" ht="12.75" customHeight="1" x14ac:dyDescent="0.2"/>
    <row r="354" ht="12.75" customHeight="1" x14ac:dyDescent="0.2"/>
    <row r="355" ht="12.75" customHeight="1" x14ac:dyDescent="0.2"/>
    <row r="356" ht="12.75" customHeight="1" x14ac:dyDescent="0.2"/>
    <row r="357" ht="12.75" customHeight="1" x14ac:dyDescent="0.2"/>
    <row r="358" ht="12.75" customHeight="1" x14ac:dyDescent="0.2"/>
    <row r="359" ht="12.75" customHeight="1" x14ac:dyDescent="0.2"/>
    <row r="360" ht="12.75" customHeight="1" x14ac:dyDescent="0.2"/>
    <row r="361" ht="12.75" customHeight="1" x14ac:dyDescent="0.2"/>
    <row r="362" ht="12.75" customHeight="1" x14ac:dyDescent="0.2"/>
    <row r="363" ht="12.75" customHeight="1" x14ac:dyDescent="0.2"/>
    <row r="364" ht="12.75" customHeight="1" x14ac:dyDescent="0.2"/>
    <row r="365" ht="12.75" customHeight="1" x14ac:dyDescent="0.2"/>
    <row r="366" ht="12.75" customHeight="1" x14ac:dyDescent="0.2"/>
    <row r="367" ht="12.75" customHeight="1" x14ac:dyDescent="0.2"/>
    <row r="368" ht="12.75" customHeight="1" x14ac:dyDescent="0.2"/>
    <row r="369" ht="12.75" customHeight="1" x14ac:dyDescent="0.2"/>
    <row r="370" ht="12.75" customHeight="1" x14ac:dyDescent="0.2"/>
    <row r="371" ht="12.75" customHeight="1" x14ac:dyDescent="0.2"/>
    <row r="372" ht="12.75" customHeight="1" x14ac:dyDescent="0.2"/>
    <row r="373" ht="12.75" customHeight="1" x14ac:dyDescent="0.2"/>
    <row r="374" ht="12.75" customHeight="1" x14ac:dyDescent="0.2"/>
    <row r="375" ht="12.75" customHeight="1" x14ac:dyDescent="0.2"/>
    <row r="376" ht="12.75" customHeight="1" x14ac:dyDescent="0.2"/>
    <row r="377" ht="12.75" customHeight="1" x14ac:dyDescent="0.2"/>
    <row r="378" ht="12.75" customHeight="1" x14ac:dyDescent="0.2"/>
    <row r="379" ht="12.75" customHeight="1" x14ac:dyDescent="0.2"/>
    <row r="380" ht="12.75" customHeight="1" x14ac:dyDescent="0.2"/>
    <row r="381" ht="12.75" customHeight="1" x14ac:dyDescent="0.2"/>
    <row r="382" ht="12.75" customHeight="1" x14ac:dyDescent="0.2"/>
    <row r="383" ht="12.75" customHeight="1" x14ac:dyDescent="0.2"/>
    <row r="384" ht="12.75" customHeight="1" x14ac:dyDescent="0.2"/>
    <row r="385" ht="12.75" customHeight="1" x14ac:dyDescent="0.2"/>
    <row r="386" ht="12.75" customHeight="1" x14ac:dyDescent="0.2"/>
    <row r="387" ht="12.75" customHeight="1" x14ac:dyDescent="0.2"/>
    <row r="388" ht="12.75" customHeight="1" x14ac:dyDescent="0.2"/>
    <row r="389" ht="12.75" customHeight="1" x14ac:dyDescent="0.2"/>
    <row r="390" ht="12.75" customHeight="1" x14ac:dyDescent="0.2"/>
    <row r="391" ht="12.75" customHeight="1" x14ac:dyDescent="0.2"/>
    <row r="392" ht="12.75" customHeight="1" x14ac:dyDescent="0.2"/>
    <row r="393" ht="12.75" customHeight="1" x14ac:dyDescent="0.2"/>
    <row r="394" ht="12.75" customHeight="1" x14ac:dyDescent="0.2"/>
    <row r="395" ht="12.75" customHeight="1" x14ac:dyDescent="0.2"/>
    <row r="396" ht="12.75" customHeight="1" x14ac:dyDescent="0.2"/>
    <row r="397" ht="12.75" customHeight="1" x14ac:dyDescent="0.2"/>
    <row r="398" ht="12.75" customHeight="1" x14ac:dyDescent="0.2"/>
    <row r="399" ht="12.75" customHeight="1" x14ac:dyDescent="0.2"/>
    <row r="400" ht="12.75" customHeight="1" x14ac:dyDescent="0.2"/>
    <row r="401" ht="12.75" customHeight="1" x14ac:dyDescent="0.2"/>
    <row r="402" ht="12.75" customHeight="1" x14ac:dyDescent="0.2"/>
    <row r="403" ht="12.75" customHeight="1" x14ac:dyDescent="0.2"/>
    <row r="404" ht="12.75" customHeight="1" x14ac:dyDescent="0.2"/>
    <row r="405" ht="12.75" customHeight="1" x14ac:dyDescent="0.2"/>
    <row r="406" ht="12.75" customHeight="1" x14ac:dyDescent="0.2"/>
    <row r="407" ht="12.75" customHeight="1" x14ac:dyDescent="0.2"/>
    <row r="408" ht="12.75" customHeight="1" x14ac:dyDescent="0.2"/>
    <row r="409" ht="12.75" customHeight="1" x14ac:dyDescent="0.2"/>
    <row r="410" ht="12.75" customHeight="1" x14ac:dyDescent="0.2"/>
    <row r="411" ht="12.75" customHeight="1" x14ac:dyDescent="0.2"/>
    <row r="412" ht="12.75" customHeight="1" x14ac:dyDescent="0.2"/>
    <row r="413" ht="12.75" customHeight="1" x14ac:dyDescent="0.2"/>
    <row r="414" ht="12.75" customHeight="1" x14ac:dyDescent="0.2"/>
    <row r="415" ht="12.75" customHeight="1" x14ac:dyDescent="0.2"/>
    <row r="416" ht="12.75" customHeight="1" x14ac:dyDescent="0.2"/>
    <row r="417" ht="12.75" customHeight="1" x14ac:dyDescent="0.2"/>
    <row r="418" ht="12.75" customHeight="1" x14ac:dyDescent="0.2"/>
    <row r="419" ht="12.75" customHeight="1" x14ac:dyDescent="0.2"/>
    <row r="420" ht="12.75" customHeight="1" x14ac:dyDescent="0.2"/>
    <row r="421" ht="12.75" customHeight="1" x14ac:dyDescent="0.2"/>
    <row r="422" ht="12.75" customHeight="1" x14ac:dyDescent="0.2"/>
    <row r="423" ht="12.75" customHeight="1" x14ac:dyDescent="0.2"/>
    <row r="424" ht="12.75" customHeight="1" x14ac:dyDescent="0.2"/>
    <row r="425" ht="12.75" customHeight="1" x14ac:dyDescent="0.2"/>
    <row r="426" ht="12.75" customHeight="1" x14ac:dyDescent="0.2"/>
    <row r="427" ht="12.75" customHeight="1" x14ac:dyDescent="0.2"/>
    <row r="428" ht="12.75" customHeight="1" x14ac:dyDescent="0.2"/>
    <row r="429" ht="12.75" customHeight="1" x14ac:dyDescent="0.2"/>
    <row r="430" ht="12.75" customHeight="1" x14ac:dyDescent="0.2"/>
    <row r="431" ht="12.75" customHeight="1" x14ac:dyDescent="0.2"/>
    <row r="432" ht="12.75" customHeight="1" x14ac:dyDescent="0.2"/>
    <row r="433" ht="12.75" customHeight="1" x14ac:dyDescent="0.2"/>
    <row r="434" ht="12.75" customHeight="1" x14ac:dyDescent="0.2"/>
    <row r="435" ht="12.75" customHeight="1" x14ac:dyDescent="0.2"/>
    <row r="436" ht="12.75" customHeight="1" x14ac:dyDescent="0.2"/>
    <row r="437" ht="12.75" customHeight="1" x14ac:dyDescent="0.2"/>
    <row r="438" ht="12.75" customHeight="1" x14ac:dyDescent="0.2"/>
    <row r="439" ht="12.75" customHeight="1" x14ac:dyDescent="0.2"/>
    <row r="440" ht="12.75" customHeight="1" x14ac:dyDescent="0.2"/>
    <row r="441" ht="12.75" customHeight="1" x14ac:dyDescent="0.2"/>
    <row r="442" ht="12.75" customHeight="1" x14ac:dyDescent="0.2"/>
    <row r="443" ht="12.75" customHeight="1" x14ac:dyDescent="0.2"/>
    <row r="444" ht="12.75" customHeight="1" x14ac:dyDescent="0.2"/>
    <row r="445" ht="12.75" customHeight="1" x14ac:dyDescent="0.2"/>
    <row r="446" ht="12.75" customHeight="1" x14ac:dyDescent="0.2"/>
    <row r="447" ht="12.75" customHeight="1" x14ac:dyDescent="0.2"/>
    <row r="448" ht="12.75" customHeight="1" x14ac:dyDescent="0.2"/>
    <row r="449" ht="12.75" customHeight="1" x14ac:dyDescent="0.2"/>
    <row r="450" ht="12.75" customHeight="1" x14ac:dyDescent="0.2"/>
    <row r="451" ht="12.75" customHeight="1" x14ac:dyDescent="0.2"/>
    <row r="452" ht="12.75" customHeight="1" x14ac:dyDescent="0.2"/>
    <row r="453" ht="12.75" customHeight="1" x14ac:dyDescent="0.2"/>
    <row r="454" ht="12.75" customHeight="1" x14ac:dyDescent="0.2"/>
    <row r="455" ht="12.75" customHeight="1" x14ac:dyDescent="0.2"/>
    <row r="456" ht="12.75" customHeight="1" x14ac:dyDescent="0.2"/>
    <row r="457" ht="12.75" customHeight="1" x14ac:dyDescent="0.2"/>
    <row r="458" ht="12.75" customHeight="1" x14ac:dyDescent="0.2"/>
    <row r="459" ht="12.75" customHeight="1" x14ac:dyDescent="0.2"/>
    <row r="460" ht="12.75" customHeight="1" x14ac:dyDescent="0.2"/>
    <row r="461" ht="12.75" customHeight="1" x14ac:dyDescent="0.2"/>
    <row r="462" ht="12.75" customHeight="1" x14ac:dyDescent="0.2"/>
    <row r="463" ht="12.75" customHeight="1" x14ac:dyDescent="0.2"/>
    <row r="464" ht="12.75" customHeight="1" x14ac:dyDescent="0.2"/>
    <row r="465" ht="12.75" customHeight="1" x14ac:dyDescent="0.2"/>
    <row r="466" ht="12.75" customHeight="1" x14ac:dyDescent="0.2"/>
    <row r="467" ht="12.75" customHeight="1" x14ac:dyDescent="0.2"/>
    <row r="468" ht="12.75" customHeight="1" x14ac:dyDescent="0.2"/>
    <row r="469" ht="12.75" customHeight="1" x14ac:dyDescent="0.2"/>
    <row r="470" ht="12.75" customHeight="1" x14ac:dyDescent="0.2"/>
    <row r="471" ht="12.75" customHeight="1" x14ac:dyDescent="0.2"/>
    <row r="472" ht="12.75" customHeight="1" x14ac:dyDescent="0.2"/>
    <row r="473" ht="12.75" customHeight="1" x14ac:dyDescent="0.2"/>
    <row r="474" ht="12.75" customHeight="1" x14ac:dyDescent="0.2"/>
    <row r="475" ht="12.75" customHeight="1" x14ac:dyDescent="0.2"/>
    <row r="476" ht="12.75" customHeight="1" x14ac:dyDescent="0.2"/>
    <row r="477" ht="12.75" customHeight="1" x14ac:dyDescent="0.2"/>
    <row r="478" ht="12.75" customHeight="1" x14ac:dyDescent="0.2"/>
    <row r="479" ht="12.75" customHeight="1" x14ac:dyDescent="0.2"/>
    <row r="480" ht="12.75" customHeight="1" x14ac:dyDescent="0.2"/>
    <row r="481" ht="12.75" customHeight="1" x14ac:dyDescent="0.2"/>
    <row r="482" ht="12.75" customHeight="1" x14ac:dyDescent="0.2"/>
    <row r="483" ht="12.75" customHeight="1" x14ac:dyDescent="0.2"/>
    <row r="484" ht="12.75" customHeight="1" x14ac:dyDescent="0.2"/>
    <row r="485" ht="12.75" customHeight="1" x14ac:dyDescent="0.2"/>
    <row r="486" ht="12.75" customHeight="1" x14ac:dyDescent="0.2"/>
    <row r="487" ht="12.75" customHeight="1" x14ac:dyDescent="0.2"/>
    <row r="488" ht="12.75" customHeight="1" x14ac:dyDescent="0.2"/>
    <row r="489" ht="12.75" customHeight="1" x14ac:dyDescent="0.2"/>
    <row r="490" ht="12.75" customHeight="1" x14ac:dyDescent="0.2"/>
    <row r="491" ht="12.75" customHeight="1" x14ac:dyDescent="0.2"/>
    <row r="492" ht="12.75" customHeight="1" x14ac:dyDescent="0.2"/>
    <row r="493" ht="12.75" customHeight="1" x14ac:dyDescent="0.2"/>
    <row r="494" ht="12.75" customHeight="1" x14ac:dyDescent="0.2"/>
    <row r="495" ht="12.75" customHeight="1" x14ac:dyDescent="0.2"/>
    <row r="496" ht="12.75" customHeight="1" x14ac:dyDescent="0.2"/>
    <row r="497" ht="12.75" customHeight="1" x14ac:dyDescent="0.2"/>
    <row r="498" ht="12.75" customHeight="1" x14ac:dyDescent="0.2"/>
    <row r="499" ht="12.75" customHeight="1" x14ac:dyDescent="0.2"/>
    <row r="500" ht="12.75" customHeight="1" x14ac:dyDescent="0.2"/>
    <row r="501" ht="12.75" customHeight="1" x14ac:dyDescent="0.2"/>
    <row r="502" ht="12.75" customHeight="1" x14ac:dyDescent="0.2"/>
    <row r="503" ht="12.75" customHeight="1" x14ac:dyDescent="0.2"/>
    <row r="504" ht="12.75" customHeight="1" x14ac:dyDescent="0.2"/>
    <row r="505" ht="12.75" customHeight="1" x14ac:dyDescent="0.2"/>
    <row r="506" ht="12.75" customHeight="1" x14ac:dyDescent="0.2"/>
    <row r="507" ht="12.75" customHeight="1" x14ac:dyDescent="0.2"/>
    <row r="508" ht="12.75" customHeight="1" x14ac:dyDescent="0.2"/>
    <row r="509" ht="12.75" customHeight="1" x14ac:dyDescent="0.2"/>
    <row r="510" ht="12.75" customHeight="1" x14ac:dyDescent="0.2"/>
    <row r="511" ht="12.75" customHeight="1" x14ac:dyDescent="0.2"/>
    <row r="512" ht="12.75" customHeight="1" x14ac:dyDescent="0.2"/>
    <row r="513" ht="12.75" customHeight="1" x14ac:dyDescent="0.2"/>
    <row r="514" ht="12.75" customHeight="1" x14ac:dyDescent="0.2"/>
    <row r="515" ht="12.75" customHeight="1" x14ac:dyDescent="0.2"/>
    <row r="516" ht="12.75" customHeight="1" x14ac:dyDescent="0.2"/>
    <row r="517" ht="12.75" customHeight="1" x14ac:dyDescent="0.2"/>
    <row r="518" ht="12.75" customHeight="1" x14ac:dyDescent="0.2"/>
    <row r="519" ht="12.75" customHeight="1" x14ac:dyDescent="0.2"/>
    <row r="520" ht="12.75" customHeight="1" x14ac:dyDescent="0.2"/>
    <row r="521" ht="12.75" customHeight="1" x14ac:dyDescent="0.2"/>
    <row r="522" ht="12.75" customHeight="1" x14ac:dyDescent="0.2"/>
    <row r="523" ht="12.75" customHeight="1" x14ac:dyDescent="0.2"/>
    <row r="524" ht="12.75" customHeight="1" x14ac:dyDescent="0.2"/>
    <row r="525" ht="12.75" customHeight="1" x14ac:dyDescent="0.2"/>
    <row r="526" ht="12.75" customHeight="1" x14ac:dyDescent="0.2"/>
    <row r="527" ht="12.75" customHeight="1" x14ac:dyDescent="0.2"/>
    <row r="528" ht="12.75" customHeight="1" x14ac:dyDescent="0.2"/>
    <row r="529" ht="12.75" customHeight="1" x14ac:dyDescent="0.2"/>
    <row r="530" ht="12.75" customHeight="1" x14ac:dyDescent="0.2"/>
    <row r="531" ht="12.75" customHeight="1" x14ac:dyDescent="0.2"/>
    <row r="532" ht="12.75" customHeight="1" x14ac:dyDescent="0.2"/>
    <row r="533" ht="12.75" customHeight="1" x14ac:dyDescent="0.2"/>
    <row r="534" ht="12.75" customHeight="1" x14ac:dyDescent="0.2"/>
    <row r="535" ht="12.75" customHeight="1" x14ac:dyDescent="0.2"/>
    <row r="536" ht="12.75" customHeight="1" x14ac:dyDescent="0.2"/>
    <row r="537" ht="12.75" customHeight="1" x14ac:dyDescent="0.2"/>
    <row r="538" ht="12.75" customHeight="1" x14ac:dyDescent="0.2"/>
    <row r="539" ht="12.75" customHeight="1" x14ac:dyDescent="0.2"/>
    <row r="540" ht="12.75" customHeight="1" x14ac:dyDescent="0.2"/>
    <row r="541" ht="12.75" customHeight="1" x14ac:dyDescent="0.2"/>
    <row r="542" ht="12.75" customHeight="1" x14ac:dyDescent="0.2"/>
    <row r="543" ht="12.75" customHeight="1" x14ac:dyDescent="0.2"/>
    <row r="544" ht="12.75" customHeight="1" x14ac:dyDescent="0.2"/>
    <row r="545" ht="12.75" customHeight="1" x14ac:dyDescent="0.2"/>
    <row r="546" ht="12.75" customHeight="1" x14ac:dyDescent="0.2"/>
    <row r="547" ht="12.75" customHeight="1" x14ac:dyDescent="0.2"/>
    <row r="548" ht="12.75" customHeight="1" x14ac:dyDescent="0.2"/>
    <row r="549" ht="12.75" customHeight="1" x14ac:dyDescent="0.2"/>
    <row r="550" ht="12.75" customHeight="1" x14ac:dyDescent="0.2"/>
    <row r="551" ht="12.75" customHeight="1" x14ac:dyDescent="0.2"/>
    <row r="552" ht="12.75" customHeight="1" x14ac:dyDescent="0.2"/>
    <row r="553" ht="12.75" customHeight="1" x14ac:dyDescent="0.2"/>
    <row r="554" ht="12.75" customHeight="1" x14ac:dyDescent="0.2"/>
    <row r="555" ht="12.75" customHeight="1" x14ac:dyDescent="0.2"/>
    <row r="556" ht="12.75" customHeight="1" x14ac:dyDescent="0.2"/>
    <row r="557" ht="12.75" customHeight="1" x14ac:dyDescent="0.2"/>
    <row r="558" ht="12.75" customHeight="1" x14ac:dyDescent="0.2"/>
    <row r="559" ht="12.75" customHeight="1" x14ac:dyDescent="0.2"/>
    <row r="560" ht="12.75" customHeight="1" x14ac:dyDescent="0.2"/>
    <row r="561" ht="12.75" customHeight="1" x14ac:dyDescent="0.2"/>
    <row r="562" ht="12.75" customHeight="1" x14ac:dyDescent="0.2"/>
    <row r="563" ht="12.75" customHeight="1" x14ac:dyDescent="0.2"/>
    <row r="564" ht="12.75" customHeight="1" x14ac:dyDescent="0.2"/>
    <row r="565" ht="12.75" customHeight="1" x14ac:dyDescent="0.2"/>
    <row r="566" ht="12.75" customHeight="1" x14ac:dyDescent="0.2"/>
    <row r="567" ht="12.75" customHeight="1" x14ac:dyDescent="0.2"/>
    <row r="568" ht="12.75" customHeight="1" x14ac:dyDescent="0.2"/>
    <row r="569" ht="12.75" customHeight="1" x14ac:dyDescent="0.2"/>
    <row r="570" ht="12.75" customHeight="1" x14ac:dyDescent="0.2"/>
    <row r="571" ht="12.75" customHeight="1" x14ac:dyDescent="0.2"/>
    <row r="572" ht="12.75" customHeight="1" x14ac:dyDescent="0.2"/>
    <row r="573" ht="12.75" customHeight="1" x14ac:dyDescent="0.2"/>
    <row r="574" ht="12.75" customHeight="1" x14ac:dyDescent="0.2"/>
    <row r="575" ht="12.75" customHeight="1" x14ac:dyDescent="0.2"/>
    <row r="576" ht="12.75" customHeight="1" x14ac:dyDescent="0.2"/>
    <row r="577" ht="12.75" customHeight="1" x14ac:dyDescent="0.2"/>
    <row r="578" ht="12.75" customHeight="1" x14ac:dyDescent="0.2"/>
    <row r="579" ht="12.75" customHeight="1" x14ac:dyDescent="0.2"/>
    <row r="580" ht="12.75" customHeight="1" x14ac:dyDescent="0.2"/>
    <row r="581" ht="12.75" customHeight="1" x14ac:dyDescent="0.2"/>
    <row r="582" ht="12.75" customHeight="1" x14ac:dyDescent="0.2"/>
    <row r="583" ht="12.75" customHeight="1" x14ac:dyDescent="0.2"/>
    <row r="584" ht="12.75" customHeight="1" x14ac:dyDescent="0.2"/>
    <row r="585" ht="12.75" customHeight="1" x14ac:dyDescent="0.2"/>
    <row r="586" ht="12.75" customHeight="1" x14ac:dyDescent="0.2"/>
    <row r="587" ht="12.75" customHeight="1" x14ac:dyDescent="0.2"/>
    <row r="588" ht="12.75" customHeight="1" x14ac:dyDescent="0.2"/>
    <row r="589" ht="12.75" customHeight="1" x14ac:dyDescent="0.2"/>
    <row r="590" ht="12.75" customHeight="1" x14ac:dyDescent="0.2"/>
    <row r="591" ht="12.75" customHeight="1" x14ac:dyDescent="0.2"/>
    <row r="592" ht="12.75" customHeight="1" x14ac:dyDescent="0.2"/>
    <row r="593" ht="12.75" customHeight="1" x14ac:dyDescent="0.2"/>
    <row r="594" ht="12.75" customHeight="1" x14ac:dyDescent="0.2"/>
    <row r="595" ht="12.75" customHeight="1" x14ac:dyDescent="0.2"/>
    <row r="596" ht="12.75" customHeight="1" x14ac:dyDescent="0.2"/>
    <row r="597" ht="12.75" customHeight="1" x14ac:dyDescent="0.2"/>
    <row r="598" ht="12.75" customHeight="1" x14ac:dyDescent="0.2"/>
    <row r="599" ht="12.75" customHeight="1" x14ac:dyDescent="0.2"/>
    <row r="600" ht="12.75" customHeight="1" x14ac:dyDescent="0.2"/>
    <row r="601" ht="12.75" customHeight="1" x14ac:dyDescent="0.2"/>
    <row r="602" ht="12.75" customHeight="1" x14ac:dyDescent="0.2"/>
    <row r="603" ht="12.75" customHeight="1" x14ac:dyDescent="0.2"/>
    <row r="604" ht="12.75" customHeight="1" x14ac:dyDescent="0.2"/>
    <row r="605" ht="12.75" customHeight="1" x14ac:dyDescent="0.2"/>
    <row r="606" ht="12.75" customHeight="1" x14ac:dyDescent="0.2"/>
    <row r="607" ht="12.75" customHeight="1" x14ac:dyDescent="0.2"/>
    <row r="608" ht="12.75" customHeight="1" x14ac:dyDescent="0.2"/>
    <row r="609" ht="12.75" customHeight="1" x14ac:dyDescent="0.2"/>
    <row r="610" ht="12.75" customHeight="1" x14ac:dyDescent="0.2"/>
    <row r="611" ht="12.75" customHeight="1" x14ac:dyDescent="0.2"/>
    <row r="612" ht="12.75" customHeight="1" x14ac:dyDescent="0.2"/>
    <row r="613" ht="12.75" customHeight="1" x14ac:dyDescent="0.2"/>
    <row r="614" ht="12.75" customHeight="1" x14ac:dyDescent="0.2"/>
    <row r="615" ht="12.75" customHeight="1" x14ac:dyDescent="0.2"/>
    <row r="616" ht="12.75" customHeight="1" x14ac:dyDescent="0.2"/>
    <row r="617" ht="12.75" customHeight="1" x14ac:dyDescent="0.2"/>
    <row r="618" ht="12.75" customHeight="1" x14ac:dyDescent="0.2"/>
    <row r="619" ht="12.75" customHeight="1" x14ac:dyDescent="0.2"/>
    <row r="620" ht="12.75" customHeight="1" x14ac:dyDescent="0.2"/>
    <row r="621" ht="12.75" customHeight="1" x14ac:dyDescent="0.2"/>
    <row r="622" ht="12.75" customHeight="1" x14ac:dyDescent="0.2"/>
    <row r="623" ht="12.75" customHeight="1" x14ac:dyDescent="0.2"/>
    <row r="624" ht="12.75" customHeight="1" x14ac:dyDescent="0.2"/>
    <row r="625" ht="12.75" customHeight="1" x14ac:dyDescent="0.2"/>
    <row r="626" ht="12.75" customHeight="1" x14ac:dyDescent="0.2"/>
    <row r="627" ht="12.75" customHeight="1" x14ac:dyDescent="0.2"/>
    <row r="628" ht="12.75" customHeight="1" x14ac:dyDescent="0.2"/>
    <row r="629" ht="12.75" customHeight="1" x14ac:dyDescent="0.2"/>
    <row r="630" ht="12.75" customHeight="1" x14ac:dyDescent="0.2"/>
    <row r="631" ht="12.75" customHeight="1" x14ac:dyDescent="0.2"/>
    <row r="632" ht="12.75" customHeight="1" x14ac:dyDescent="0.2"/>
    <row r="633" ht="12.75" customHeight="1" x14ac:dyDescent="0.2"/>
    <row r="634" ht="12.75" customHeight="1" x14ac:dyDescent="0.2"/>
    <row r="635" ht="12.75" customHeight="1" x14ac:dyDescent="0.2"/>
    <row r="636" ht="12.75" customHeight="1" x14ac:dyDescent="0.2"/>
    <row r="637" ht="12.75" customHeight="1" x14ac:dyDescent="0.2"/>
    <row r="638" ht="12.75" customHeight="1" x14ac:dyDescent="0.2"/>
    <row r="639" ht="12.75" customHeight="1" x14ac:dyDescent="0.2"/>
    <row r="640" ht="12.75" customHeight="1" x14ac:dyDescent="0.2"/>
    <row r="641" ht="12.75" customHeight="1" x14ac:dyDescent="0.2"/>
    <row r="642" ht="12.75" customHeight="1" x14ac:dyDescent="0.2"/>
    <row r="643" ht="12.75" customHeight="1" x14ac:dyDescent="0.2"/>
    <row r="644" ht="12.75" customHeight="1" x14ac:dyDescent="0.2"/>
    <row r="645" ht="12.75" customHeight="1" x14ac:dyDescent="0.2"/>
    <row r="646" ht="12.75" customHeight="1" x14ac:dyDescent="0.2"/>
    <row r="647" ht="12.75" customHeight="1" x14ac:dyDescent="0.2"/>
    <row r="648" ht="12.75" customHeight="1" x14ac:dyDescent="0.2"/>
    <row r="649" ht="12.75" customHeight="1" x14ac:dyDescent="0.2"/>
    <row r="650" ht="12.75" customHeight="1" x14ac:dyDescent="0.2"/>
    <row r="651" ht="12.75" customHeight="1" x14ac:dyDescent="0.2"/>
    <row r="652" ht="12.75" customHeight="1" x14ac:dyDescent="0.2"/>
    <row r="653" ht="12.75" customHeight="1" x14ac:dyDescent="0.2"/>
    <row r="654" ht="12.75" customHeight="1" x14ac:dyDescent="0.2"/>
    <row r="655" ht="12.75" customHeight="1" x14ac:dyDescent="0.2"/>
    <row r="656" ht="12.75" customHeight="1" x14ac:dyDescent="0.2"/>
    <row r="657" ht="12.75" customHeight="1" x14ac:dyDescent="0.2"/>
    <row r="658" ht="12.75" customHeight="1" x14ac:dyDescent="0.2"/>
    <row r="659" ht="12.75" customHeight="1" x14ac:dyDescent="0.2"/>
    <row r="660" ht="12.75" customHeight="1" x14ac:dyDescent="0.2"/>
    <row r="661" ht="12.75" customHeight="1" x14ac:dyDescent="0.2"/>
    <row r="662" ht="12.75" customHeight="1" x14ac:dyDescent="0.2"/>
    <row r="663" ht="12.75" customHeight="1" x14ac:dyDescent="0.2"/>
    <row r="664" ht="12.75" customHeight="1" x14ac:dyDescent="0.2"/>
    <row r="665" ht="12.75" customHeight="1" x14ac:dyDescent="0.2"/>
    <row r="666" ht="12.75" customHeight="1" x14ac:dyDescent="0.2"/>
    <row r="667" ht="12.75" customHeight="1" x14ac:dyDescent="0.2"/>
    <row r="668" ht="12.75" customHeight="1" x14ac:dyDescent="0.2"/>
    <row r="669" ht="12.75" customHeight="1" x14ac:dyDescent="0.2"/>
    <row r="670" ht="12.75" customHeight="1" x14ac:dyDescent="0.2"/>
    <row r="671" ht="12.75" customHeight="1" x14ac:dyDescent="0.2"/>
    <row r="672" ht="12.75" customHeight="1" x14ac:dyDescent="0.2"/>
    <row r="673" ht="12.75" customHeight="1" x14ac:dyDescent="0.2"/>
    <row r="674" ht="12.75" customHeight="1" x14ac:dyDescent="0.2"/>
    <row r="675" ht="12.75" customHeight="1" x14ac:dyDescent="0.2"/>
    <row r="676" ht="12.75" customHeight="1" x14ac:dyDescent="0.2"/>
    <row r="677" ht="12.75" customHeight="1" x14ac:dyDescent="0.2"/>
    <row r="678" ht="12.75" customHeight="1" x14ac:dyDescent="0.2"/>
    <row r="679" ht="12.75" customHeight="1" x14ac:dyDescent="0.2"/>
    <row r="680" ht="12.75" customHeight="1" x14ac:dyDescent="0.2"/>
    <row r="681" ht="12.75" customHeight="1" x14ac:dyDescent="0.2"/>
    <row r="682" ht="12.75" customHeight="1" x14ac:dyDescent="0.2"/>
    <row r="683" ht="12.75" customHeight="1" x14ac:dyDescent="0.2"/>
    <row r="684" ht="12.75" customHeight="1" x14ac:dyDescent="0.2"/>
    <row r="685" ht="12.75" customHeight="1" x14ac:dyDescent="0.2"/>
    <row r="686" ht="12.75" customHeight="1" x14ac:dyDescent="0.2"/>
    <row r="687" ht="12.75" customHeight="1" x14ac:dyDescent="0.2"/>
    <row r="688" ht="12.75" customHeight="1" x14ac:dyDescent="0.2"/>
    <row r="689" ht="12.75" customHeight="1" x14ac:dyDescent="0.2"/>
    <row r="690" ht="12.75" customHeight="1" x14ac:dyDescent="0.2"/>
    <row r="691" ht="12.75" customHeight="1" x14ac:dyDescent="0.2"/>
    <row r="692" ht="12.75" customHeight="1" x14ac:dyDescent="0.2"/>
    <row r="693" ht="12.75" customHeight="1" x14ac:dyDescent="0.2"/>
    <row r="694" ht="12.75" customHeight="1" x14ac:dyDescent="0.2"/>
    <row r="695" ht="12.75" customHeight="1" x14ac:dyDescent="0.2"/>
    <row r="696" ht="12.75" customHeight="1" x14ac:dyDescent="0.2"/>
    <row r="697" ht="12.75" customHeight="1" x14ac:dyDescent="0.2"/>
    <row r="698" ht="12.75" customHeight="1" x14ac:dyDescent="0.2"/>
    <row r="699" ht="12.75" customHeight="1" x14ac:dyDescent="0.2"/>
    <row r="700" ht="12.75" customHeight="1" x14ac:dyDescent="0.2"/>
    <row r="701" ht="12.75" customHeight="1" x14ac:dyDescent="0.2"/>
    <row r="702" ht="12.75" customHeight="1" x14ac:dyDescent="0.2"/>
    <row r="703" ht="12.75" customHeight="1" x14ac:dyDescent="0.2"/>
    <row r="704" ht="12.75" customHeight="1" x14ac:dyDescent="0.2"/>
    <row r="705" ht="12.75" customHeight="1" x14ac:dyDescent="0.2"/>
    <row r="706" ht="12.75" customHeight="1" x14ac:dyDescent="0.2"/>
    <row r="707" ht="12.75" customHeight="1" x14ac:dyDescent="0.2"/>
    <row r="708" ht="12.75" customHeight="1" x14ac:dyDescent="0.2"/>
    <row r="709" ht="12.75" customHeight="1" x14ac:dyDescent="0.2"/>
    <row r="710" ht="12.75" customHeight="1" x14ac:dyDescent="0.2"/>
    <row r="711" ht="12.75" customHeight="1" x14ac:dyDescent="0.2"/>
    <row r="712" ht="12.75" customHeight="1" x14ac:dyDescent="0.2"/>
    <row r="713" ht="12.75" customHeight="1" x14ac:dyDescent="0.2"/>
    <row r="714" ht="12.75" customHeight="1" x14ac:dyDescent="0.2"/>
    <row r="715" ht="12.75" customHeight="1" x14ac:dyDescent="0.2"/>
    <row r="716" ht="12.75" customHeight="1" x14ac:dyDescent="0.2"/>
    <row r="717" ht="12.75" customHeight="1" x14ac:dyDescent="0.2"/>
    <row r="718" ht="12.75" customHeight="1" x14ac:dyDescent="0.2"/>
    <row r="719" ht="12.75" customHeight="1" x14ac:dyDescent="0.2"/>
    <row r="720" ht="12.75" customHeight="1" x14ac:dyDescent="0.2"/>
    <row r="721" ht="12.75" customHeight="1" x14ac:dyDescent="0.2"/>
    <row r="722" ht="12.75" customHeight="1" x14ac:dyDescent="0.2"/>
    <row r="723" ht="12.75" customHeight="1" x14ac:dyDescent="0.2"/>
    <row r="724" ht="12.75" customHeight="1" x14ac:dyDescent="0.2"/>
    <row r="725" ht="12.75" customHeight="1" x14ac:dyDescent="0.2"/>
    <row r="726" ht="12.75" customHeight="1" x14ac:dyDescent="0.2"/>
    <row r="727" ht="12.75" customHeight="1" x14ac:dyDescent="0.2"/>
    <row r="728" ht="12.75" customHeight="1" x14ac:dyDescent="0.2"/>
    <row r="729" ht="12.75" customHeight="1" x14ac:dyDescent="0.2"/>
    <row r="730" ht="12.75" customHeight="1" x14ac:dyDescent="0.2"/>
    <row r="731" ht="12.75" customHeight="1" x14ac:dyDescent="0.2"/>
    <row r="732" ht="12.75" customHeight="1" x14ac:dyDescent="0.2"/>
    <row r="733" ht="12.75" customHeight="1" x14ac:dyDescent="0.2"/>
    <row r="734" ht="12.75" customHeight="1" x14ac:dyDescent="0.2"/>
    <row r="735" ht="12.75" customHeight="1" x14ac:dyDescent="0.2"/>
    <row r="736" ht="12.75" customHeight="1" x14ac:dyDescent="0.2"/>
    <row r="737" ht="12.75" customHeight="1" x14ac:dyDescent="0.2"/>
    <row r="738" ht="12.75" customHeight="1" x14ac:dyDescent="0.2"/>
    <row r="739" ht="12.75" customHeight="1" x14ac:dyDescent="0.2"/>
    <row r="740" ht="12.75" customHeight="1" x14ac:dyDescent="0.2"/>
    <row r="741" ht="12.75" customHeight="1" x14ac:dyDescent="0.2"/>
    <row r="742" ht="12.75" customHeight="1" x14ac:dyDescent="0.2"/>
    <row r="743" ht="12.75" customHeight="1" x14ac:dyDescent="0.2"/>
    <row r="744" ht="12.75" customHeight="1" x14ac:dyDescent="0.2"/>
    <row r="745" ht="12.75" customHeight="1" x14ac:dyDescent="0.2"/>
    <row r="746" ht="12.75" customHeight="1" x14ac:dyDescent="0.2"/>
    <row r="747" ht="12.75" customHeight="1" x14ac:dyDescent="0.2"/>
    <row r="748" ht="12.75" customHeight="1" x14ac:dyDescent="0.2"/>
    <row r="749" ht="12.75" customHeight="1" x14ac:dyDescent="0.2"/>
    <row r="750" ht="12.75" customHeight="1" x14ac:dyDescent="0.2"/>
    <row r="751" ht="12.75" customHeight="1" x14ac:dyDescent="0.2"/>
    <row r="752" ht="12.75" customHeight="1" x14ac:dyDescent="0.2"/>
    <row r="753" ht="12.75" customHeight="1" x14ac:dyDescent="0.2"/>
    <row r="754" ht="12.75" customHeight="1" x14ac:dyDescent="0.2"/>
    <row r="755" ht="12.75" customHeight="1" x14ac:dyDescent="0.2"/>
    <row r="756" ht="12.75" customHeight="1" x14ac:dyDescent="0.2"/>
    <row r="757" ht="12.75" customHeight="1" x14ac:dyDescent="0.2"/>
    <row r="758" ht="12.75" customHeight="1" x14ac:dyDescent="0.2"/>
    <row r="759" ht="12.75" customHeight="1" x14ac:dyDescent="0.2"/>
    <row r="760" ht="12.75" customHeight="1" x14ac:dyDescent="0.2"/>
    <row r="761" ht="12.75" customHeight="1" x14ac:dyDescent="0.2"/>
    <row r="762" ht="12.75" customHeight="1" x14ac:dyDescent="0.2"/>
    <row r="763" ht="12.75" customHeight="1" x14ac:dyDescent="0.2"/>
    <row r="764" ht="12.75" customHeight="1" x14ac:dyDescent="0.2"/>
    <row r="765" ht="12.75" customHeight="1" x14ac:dyDescent="0.2"/>
    <row r="766" ht="12.75" customHeight="1" x14ac:dyDescent="0.2"/>
    <row r="767" ht="12.75" customHeight="1" x14ac:dyDescent="0.2"/>
    <row r="768" ht="12.75" customHeight="1" x14ac:dyDescent="0.2"/>
    <row r="769" ht="12.75" customHeight="1" x14ac:dyDescent="0.2"/>
    <row r="770" ht="12.75" customHeight="1" x14ac:dyDescent="0.2"/>
    <row r="771" ht="12.75" customHeight="1" x14ac:dyDescent="0.2"/>
    <row r="772" ht="12.75" customHeight="1" x14ac:dyDescent="0.2"/>
    <row r="773" ht="12.75" customHeight="1" x14ac:dyDescent="0.2"/>
    <row r="774" ht="12.75" customHeight="1" x14ac:dyDescent="0.2"/>
    <row r="775" ht="12.75" customHeight="1" x14ac:dyDescent="0.2"/>
    <row r="776" ht="12.75" customHeight="1" x14ac:dyDescent="0.2"/>
    <row r="777" ht="12.75" customHeight="1" x14ac:dyDescent="0.2"/>
    <row r="778" ht="12.75" customHeight="1" x14ac:dyDescent="0.2"/>
    <row r="779" ht="12.75" customHeight="1" x14ac:dyDescent="0.2"/>
    <row r="780" ht="12.75" customHeight="1" x14ac:dyDescent="0.2"/>
    <row r="781" ht="12.75" customHeight="1" x14ac:dyDescent="0.2"/>
    <row r="782" ht="12.75" customHeight="1" x14ac:dyDescent="0.2"/>
    <row r="783" ht="12.75" customHeight="1" x14ac:dyDescent="0.2"/>
    <row r="784" ht="12.75" customHeight="1" x14ac:dyDescent="0.2"/>
    <row r="785" ht="12.75" customHeight="1" x14ac:dyDescent="0.2"/>
    <row r="786" ht="12.75" customHeight="1" x14ac:dyDescent="0.2"/>
    <row r="787" ht="12.75" customHeight="1" x14ac:dyDescent="0.2"/>
    <row r="788" ht="12.75" customHeight="1" x14ac:dyDescent="0.2"/>
    <row r="789" ht="12.75" customHeight="1" x14ac:dyDescent="0.2"/>
    <row r="790" ht="12.75" customHeight="1" x14ac:dyDescent="0.2"/>
    <row r="791" ht="12.75" customHeight="1" x14ac:dyDescent="0.2"/>
    <row r="792" ht="12.75" customHeight="1" x14ac:dyDescent="0.2"/>
    <row r="793" ht="12.75" customHeight="1" x14ac:dyDescent="0.2"/>
    <row r="794" ht="12.75" customHeight="1" x14ac:dyDescent="0.2"/>
    <row r="795" ht="12.75" customHeight="1" x14ac:dyDescent="0.2"/>
    <row r="796" ht="12.75" customHeight="1" x14ac:dyDescent="0.2"/>
    <row r="797" ht="12.75" customHeight="1" x14ac:dyDescent="0.2"/>
    <row r="798" ht="12.75" customHeight="1" x14ac:dyDescent="0.2"/>
    <row r="799" ht="12.75" customHeight="1" x14ac:dyDescent="0.2"/>
    <row r="800" ht="12.75" customHeight="1" x14ac:dyDescent="0.2"/>
    <row r="801" ht="12.75" customHeight="1" x14ac:dyDescent="0.2"/>
    <row r="802" ht="12.75" customHeight="1" x14ac:dyDescent="0.2"/>
    <row r="803" ht="12.75" customHeight="1" x14ac:dyDescent="0.2"/>
    <row r="804" ht="12.75" customHeight="1" x14ac:dyDescent="0.2"/>
    <row r="805" ht="12.75" customHeight="1" x14ac:dyDescent="0.2"/>
    <row r="806" ht="12.75" customHeight="1" x14ac:dyDescent="0.2"/>
    <row r="807" ht="12.75" customHeight="1" x14ac:dyDescent="0.2"/>
    <row r="808" ht="12.75" customHeight="1" x14ac:dyDescent="0.2"/>
    <row r="809" ht="12.75" customHeight="1" x14ac:dyDescent="0.2"/>
    <row r="810" ht="12.75" customHeight="1" x14ac:dyDescent="0.2"/>
    <row r="811" ht="12.75" customHeight="1" x14ac:dyDescent="0.2"/>
    <row r="812" ht="12.75" customHeight="1" x14ac:dyDescent="0.2"/>
    <row r="813" ht="12.75" customHeight="1" x14ac:dyDescent="0.2"/>
  </sheetData>
  <mergeCells count="19">
    <mergeCell ref="D4:I4"/>
    <mergeCell ref="A5:J5"/>
    <mergeCell ref="A6:J6"/>
    <mergeCell ref="A9:A12"/>
    <mergeCell ref="B9:B12"/>
    <mergeCell ref="C9:C12"/>
    <mergeCell ref="D9:D12"/>
    <mergeCell ref="E9:E12"/>
    <mergeCell ref="F9:F12"/>
    <mergeCell ref="G9:G12"/>
    <mergeCell ref="H9:H12"/>
    <mergeCell ref="I9:J9"/>
    <mergeCell ref="I10:I12"/>
    <mergeCell ref="J10:J12"/>
    <mergeCell ref="A89:F89"/>
    <mergeCell ref="F55:F56"/>
    <mergeCell ref="F67:F73"/>
    <mergeCell ref="F59:F62"/>
    <mergeCell ref="F57:F58"/>
  </mergeCells>
  <pageMargins left="0.19685039370078741" right="0.19685039370078741" top="0.39370078740157483" bottom="0.19685039370078741" header="0" footer="0"/>
  <pageSetup paperSize="9" scale="6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Лист1</vt:lpstr>
      <vt:lpstr>Лист1!Область_друку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Користувач Windows</dc:creator>
  <cp:lastModifiedBy>user</cp:lastModifiedBy>
  <cp:lastPrinted>2022-11-18T07:26:05Z</cp:lastPrinted>
  <dcterms:created xsi:type="dcterms:W3CDTF">2021-11-23T14:22:55Z</dcterms:created>
  <dcterms:modified xsi:type="dcterms:W3CDTF">2023-01-03T11:41:42Z</dcterms:modified>
</cp:coreProperties>
</file>