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лікарня" sheetId="3" r:id="rId1"/>
  </sheets>
  <definedNames>
    <definedName name="_xlnm._FilterDatabase" localSheetId="0" hidden="1">лікарня!$A$1:$P$39</definedName>
  </definedNames>
  <calcPr calcId="145621"/>
</workbook>
</file>

<file path=xl/calcChain.xml><?xml version="1.0" encoding="utf-8"?>
<calcChain xmlns="http://schemas.openxmlformats.org/spreadsheetml/2006/main">
  <c r="D236" i="3" l="1"/>
  <c r="F341" i="3"/>
  <c r="D154" i="3"/>
  <c r="O150" i="3"/>
  <c r="P150" i="3" s="1"/>
  <c r="O673" i="3" l="1"/>
  <c r="P673" i="3" s="1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418" i="3"/>
  <c r="P418" i="3" s="1"/>
  <c r="O350" i="3"/>
  <c r="P350" i="3" s="1"/>
  <c r="O349" i="3"/>
  <c r="P349" i="3" s="1"/>
  <c r="O348" i="3"/>
  <c r="P348" i="3" s="1"/>
  <c r="O345" i="3"/>
  <c r="P345" i="3" s="1"/>
  <c r="O346" i="3"/>
  <c r="P346" i="3" s="1"/>
  <c r="O343" i="3"/>
  <c r="P343" i="3"/>
  <c r="O342" i="3"/>
  <c r="P342" i="3" s="1"/>
  <c r="O341" i="3"/>
  <c r="P341" i="3" s="1"/>
  <c r="P351" i="3" s="1"/>
  <c r="D424" i="3"/>
  <c r="D421" i="3"/>
  <c r="O347" i="3"/>
  <c r="P347" i="3" s="1"/>
  <c r="O344" i="3"/>
  <c r="P344" i="3" s="1"/>
  <c r="D354" i="3"/>
  <c r="D353" i="3"/>
  <c r="D352" i="3"/>
  <c r="D351" i="3"/>
  <c r="D153" i="3"/>
  <c r="D289" i="3"/>
  <c r="O353" i="3" l="1"/>
  <c r="P353" i="3"/>
  <c r="O354" i="3"/>
  <c r="P354" i="3"/>
  <c r="O352" i="3"/>
  <c r="D355" i="3"/>
  <c r="P352" i="3"/>
  <c r="O351" i="3"/>
  <c r="D550" i="3"/>
  <c r="D548" i="3"/>
  <c r="D547" i="3"/>
  <c r="D444" i="3"/>
  <c r="D443" i="3"/>
  <c r="D442" i="3"/>
  <c r="D22" i="3"/>
  <c r="D21" i="3"/>
  <c r="D20" i="3"/>
  <c r="O537" i="3"/>
  <c r="P537" i="3" s="1"/>
  <c r="P355" i="3" l="1"/>
  <c r="O355" i="3"/>
  <c r="D215" i="3"/>
  <c r="O202" i="3"/>
  <c r="P202" i="3" s="1"/>
  <c r="O437" i="3" l="1"/>
  <c r="P437" i="3" s="1"/>
  <c r="O14" i="3" l="1"/>
  <c r="O21" i="3" s="1"/>
  <c r="O367" i="3"/>
  <c r="D105" i="3"/>
  <c r="D484" i="3"/>
  <c r="D485" i="3" s="1"/>
  <c r="D464" i="3"/>
  <c r="D71" i="3"/>
  <c r="D70" i="3"/>
  <c r="D237" i="3"/>
  <c r="D420" i="3"/>
  <c r="D449" i="3" s="1"/>
  <c r="D651" i="3"/>
  <c r="D650" i="3"/>
  <c r="D654" i="3" s="1"/>
  <c r="O512" i="3"/>
  <c r="P512" i="3" s="1"/>
  <c r="O513" i="3"/>
  <c r="P513" i="3" s="1"/>
  <c r="O514" i="3"/>
  <c r="P514" i="3" s="1"/>
  <c r="O515" i="3"/>
  <c r="P515" i="3" s="1"/>
  <c r="O516" i="3"/>
  <c r="P516" i="3" s="1"/>
  <c r="O517" i="3"/>
  <c r="P517" i="3" s="1"/>
  <c r="O518" i="3"/>
  <c r="P518" i="3" s="1"/>
  <c r="O519" i="3"/>
  <c r="P519" i="3" s="1"/>
  <c r="O520" i="3"/>
  <c r="P520" i="3" s="1"/>
  <c r="O521" i="3"/>
  <c r="P521" i="3" s="1"/>
  <c r="O522" i="3"/>
  <c r="P522" i="3" s="1"/>
  <c r="O523" i="3"/>
  <c r="P523" i="3" s="1"/>
  <c r="O511" i="3"/>
  <c r="D495" i="3"/>
  <c r="D494" i="3"/>
  <c r="D463" i="3"/>
  <c r="D450" i="3"/>
  <c r="D290" i="3"/>
  <c r="D177" i="3"/>
  <c r="D288" i="3"/>
  <c r="D275" i="3"/>
  <c r="D274" i="3"/>
  <c r="D273" i="3"/>
  <c r="D259" i="3"/>
  <c r="D258" i="3"/>
  <c r="D234" i="3"/>
  <c r="D235" i="3"/>
  <c r="D214" i="3"/>
  <c r="D213" i="3"/>
  <c r="D176" i="3"/>
  <c r="D175" i="3"/>
  <c r="D329" i="3"/>
  <c r="D328" i="3"/>
  <c r="D327" i="3"/>
  <c r="D309" i="3"/>
  <c r="D308" i="3"/>
  <c r="D307" i="3"/>
  <c r="D152" i="3"/>
  <c r="D138" i="3"/>
  <c r="D137" i="3"/>
  <c r="D126" i="3"/>
  <c r="D125" i="3"/>
  <c r="D124" i="3"/>
  <c r="D89" i="3"/>
  <c r="D88" i="3"/>
  <c r="D87" i="3"/>
  <c r="D90" i="3"/>
  <c r="D57" i="3"/>
  <c r="D56" i="3"/>
  <c r="D38" i="3"/>
  <c r="D37" i="3"/>
  <c r="D30" i="3"/>
  <c r="O27" i="3"/>
  <c r="P27" i="3" s="1"/>
  <c r="O18" i="3"/>
  <c r="P18" i="3" s="1"/>
  <c r="D29" i="3"/>
  <c r="O361" i="3"/>
  <c r="P361" i="3" s="1"/>
  <c r="O379" i="3"/>
  <c r="P379" i="3" s="1"/>
  <c r="O19" i="3"/>
  <c r="P19" i="3" s="1"/>
  <c r="O55" i="3"/>
  <c r="P55" i="3" s="1"/>
  <c r="O54" i="3"/>
  <c r="O53" i="3"/>
  <c r="O56" i="3" s="1"/>
  <c r="D50" i="3"/>
  <c r="O187" i="3"/>
  <c r="P187" i="3" s="1"/>
  <c r="O387" i="3"/>
  <c r="P387" i="3" s="1"/>
  <c r="O544" i="3"/>
  <c r="P544" i="3" s="1"/>
  <c r="O493" i="3"/>
  <c r="O495" i="3" s="1"/>
  <c r="O191" i="3"/>
  <c r="P191" i="3" s="1"/>
  <c r="O80" i="3"/>
  <c r="O304" i="3"/>
  <c r="P304" i="3" s="1"/>
  <c r="O149" i="3"/>
  <c r="P149" i="3" s="1"/>
  <c r="O46" i="3"/>
  <c r="P46" i="3" s="1"/>
  <c r="O285" i="3"/>
  <c r="P285" i="3" s="1"/>
  <c r="D422" i="3"/>
  <c r="O392" i="3"/>
  <c r="P392" i="3" s="1"/>
  <c r="O403" i="3"/>
  <c r="P403" i="3" s="1"/>
  <c r="O405" i="3"/>
  <c r="O386" i="3"/>
  <c r="P386" i="3" s="1"/>
  <c r="O432" i="3"/>
  <c r="O438" i="3"/>
  <c r="P438" i="3" s="1"/>
  <c r="D572" i="3"/>
  <c r="O567" i="3"/>
  <c r="P567" i="3" s="1"/>
  <c r="O34" i="3"/>
  <c r="P34" i="3" s="1"/>
  <c r="O546" i="3"/>
  <c r="P546" i="3" s="1"/>
  <c r="O545" i="3"/>
  <c r="P545" i="3" s="1"/>
  <c r="O543" i="3"/>
  <c r="P543" i="3" s="1"/>
  <c r="O542" i="3"/>
  <c r="P542" i="3" s="1"/>
  <c r="O541" i="3"/>
  <c r="P541" i="3" s="1"/>
  <c r="O540" i="3"/>
  <c r="P540" i="3" s="1"/>
  <c r="O534" i="3"/>
  <c r="P534" i="3" s="1"/>
  <c r="D701" i="3"/>
  <c r="D700" i="3"/>
  <c r="D699" i="3"/>
  <c r="O701" i="3"/>
  <c r="P697" i="3"/>
  <c r="P695" i="3"/>
  <c r="P694" i="3"/>
  <c r="P693" i="3"/>
  <c r="P692" i="3"/>
  <c r="P691" i="3"/>
  <c r="P690" i="3"/>
  <c r="P689" i="3"/>
  <c r="P688" i="3"/>
  <c r="P687" i="3"/>
  <c r="P686" i="3"/>
  <c r="P685" i="3"/>
  <c r="P684" i="3"/>
  <c r="P682" i="3"/>
  <c r="P681" i="3"/>
  <c r="P680" i="3"/>
  <c r="P679" i="3"/>
  <c r="P678" i="3"/>
  <c r="P677" i="3"/>
  <c r="P676" i="3"/>
  <c r="P675" i="3"/>
  <c r="P674" i="3"/>
  <c r="O619" i="3"/>
  <c r="P619" i="3" s="1"/>
  <c r="O630" i="3"/>
  <c r="P630" i="3" s="1"/>
  <c r="O429" i="3"/>
  <c r="P429" i="3" s="1"/>
  <c r="O428" i="3"/>
  <c r="P428" i="3" s="1"/>
  <c r="O279" i="3"/>
  <c r="D260" i="3"/>
  <c r="O226" i="3"/>
  <c r="P226" i="3" s="1"/>
  <c r="O227" i="3"/>
  <c r="P227" i="3" s="1"/>
  <c r="O228" i="3"/>
  <c r="P228" i="3" s="1"/>
  <c r="O229" i="3"/>
  <c r="P229" i="3" s="1"/>
  <c r="O230" i="3"/>
  <c r="P230" i="3" s="1"/>
  <c r="O231" i="3"/>
  <c r="P231" i="3" s="1"/>
  <c r="O232" i="3"/>
  <c r="P232" i="3" s="1"/>
  <c r="O225" i="3"/>
  <c r="O591" i="3"/>
  <c r="P591" i="3" s="1"/>
  <c r="O593" i="3"/>
  <c r="P593" i="3" s="1"/>
  <c r="O595" i="3"/>
  <c r="P595" i="3" s="1"/>
  <c r="O597" i="3"/>
  <c r="P597" i="3" s="1"/>
  <c r="O599" i="3"/>
  <c r="P599" i="3" s="1"/>
  <c r="O601" i="3"/>
  <c r="P601" i="3" s="1"/>
  <c r="O603" i="3"/>
  <c r="P603" i="3" s="1"/>
  <c r="O605" i="3"/>
  <c r="P605" i="3" s="1"/>
  <c r="O607" i="3"/>
  <c r="P607" i="3" s="1"/>
  <c r="O609" i="3"/>
  <c r="P609" i="3" s="1"/>
  <c r="O611" i="3"/>
  <c r="P611" i="3" s="1"/>
  <c r="O613" i="3"/>
  <c r="P613" i="3" s="1"/>
  <c r="O615" i="3"/>
  <c r="P615" i="3" s="1"/>
  <c r="O617" i="3"/>
  <c r="P617" i="3" s="1"/>
  <c r="O621" i="3"/>
  <c r="P621" i="3" s="1"/>
  <c r="O623" i="3"/>
  <c r="P623" i="3" s="1"/>
  <c r="O625" i="3"/>
  <c r="P625" i="3" s="1"/>
  <c r="O626" i="3"/>
  <c r="P626" i="3" s="1"/>
  <c r="O628" i="3"/>
  <c r="P628" i="3" s="1"/>
  <c r="O632" i="3"/>
  <c r="P632" i="3" s="1"/>
  <c r="O634" i="3"/>
  <c r="P634" i="3" s="1"/>
  <c r="O636" i="3"/>
  <c r="P636" i="3" s="1"/>
  <c r="O638" i="3"/>
  <c r="P638" i="3" s="1"/>
  <c r="O642" i="3"/>
  <c r="P642" i="3" s="1"/>
  <c r="O644" i="3"/>
  <c r="P644" i="3" s="1"/>
  <c r="O645" i="3"/>
  <c r="O647" i="3"/>
  <c r="P647" i="3" s="1"/>
  <c r="O649" i="3"/>
  <c r="P649" i="3" s="1"/>
  <c r="O589" i="3"/>
  <c r="P589" i="3" s="1"/>
  <c r="O578" i="3"/>
  <c r="P578" i="3" s="1"/>
  <c r="O579" i="3"/>
  <c r="P579" i="3" s="1"/>
  <c r="O580" i="3"/>
  <c r="O584" i="3" s="1"/>
  <c r="O581" i="3"/>
  <c r="O585" i="3" s="1"/>
  <c r="O577" i="3"/>
  <c r="O566" i="3"/>
  <c r="P566" i="3" s="1"/>
  <c r="O568" i="3"/>
  <c r="P568" i="3" s="1"/>
  <c r="O569" i="3"/>
  <c r="P569" i="3" s="1"/>
  <c r="P573" i="3" s="1"/>
  <c r="O570" i="3"/>
  <c r="P570" i="3" s="1"/>
  <c r="P574" i="3" s="1"/>
  <c r="O565" i="3"/>
  <c r="O571" i="3" s="1"/>
  <c r="O554" i="3"/>
  <c r="P554" i="3" s="1"/>
  <c r="O555" i="3"/>
  <c r="P555" i="3" s="1"/>
  <c r="O556" i="3"/>
  <c r="P556" i="3" s="1"/>
  <c r="O557" i="3"/>
  <c r="P557" i="3" s="1"/>
  <c r="P561" i="3" s="1"/>
  <c r="O558" i="3"/>
  <c r="O562" i="3" s="1"/>
  <c r="O553" i="3"/>
  <c r="O524" i="3"/>
  <c r="O525" i="3"/>
  <c r="P525" i="3" s="1"/>
  <c r="O526" i="3"/>
  <c r="P526" i="3" s="1"/>
  <c r="O527" i="3"/>
  <c r="P527" i="3" s="1"/>
  <c r="O528" i="3"/>
  <c r="P528" i="3" s="1"/>
  <c r="O529" i="3"/>
  <c r="P529" i="3" s="1"/>
  <c r="O530" i="3"/>
  <c r="P530" i="3" s="1"/>
  <c r="O531" i="3"/>
  <c r="P531" i="3" s="1"/>
  <c r="O532" i="3"/>
  <c r="P532" i="3" s="1"/>
  <c r="O533" i="3"/>
  <c r="P533" i="3" s="1"/>
  <c r="O535" i="3"/>
  <c r="O549" i="3" s="1"/>
  <c r="O536" i="3"/>
  <c r="O538" i="3"/>
  <c r="P538" i="3" s="1"/>
  <c r="O539" i="3"/>
  <c r="P539" i="3" s="1"/>
  <c r="O492" i="3"/>
  <c r="P492" i="3" s="1"/>
  <c r="P494" i="3" s="1"/>
  <c r="O488" i="3"/>
  <c r="O483" i="3"/>
  <c r="P483" i="3" s="1"/>
  <c r="O482" i="3"/>
  <c r="P482" i="3" s="1"/>
  <c r="O481" i="3"/>
  <c r="P481" i="3" s="1"/>
  <c r="O480" i="3"/>
  <c r="P480" i="3" s="1"/>
  <c r="O479" i="3"/>
  <c r="P479" i="3" s="1"/>
  <c r="O478" i="3"/>
  <c r="P478" i="3" s="1"/>
  <c r="O474" i="3"/>
  <c r="P474" i="3" s="1"/>
  <c r="O473" i="3"/>
  <c r="P473" i="3" s="1"/>
  <c r="O472" i="3"/>
  <c r="P472" i="3" s="1"/>
  <c r="O468" i="3"/>
  <c r="P468" i="3" s="1"/>
  <c r="O467" i="3"/>
  <c r="P467" i="3" s="1"/>
  <c r="O462" i="3"/>
  <c r="P462" i="3" s="1"/>
  <c r="O461" i="3"/>
  <c r="P461" i="3" s="1"/>
  <c r="O460" i="3"/>
  <c r="P460" i="3" s="1"/>
  <c r="O459" i="3"/>
  <c r="P459" i="3" s="1"/>
  <c r="O458" i="3"/>
  <c r="P458" i="3" s="1"/>
  <c r="O457" i="3"/>
  <c r="P457" i="3" s="1"/>
  <c r="P463" i="3" s="1"/>
  <c r="O439" i="3"/>
  <c r="P439" i="3" s="1"/>
  <c r="D574" i="3"/>
  <c r="D571" i="3"/>
  <c r="D562" i="3"/>
  <c r="D560" i="3"/>
  <c r="D549" i="3"/>
  <c r="D490" i="3"/>
  <c r="D489" i="3" s="1"/>
  <c r="D476" i="3"/>
  <c r="D475" i="3" s="1"/>
  <c r="D470" i="3"/>
  <c r="D469" i="3" s="1"/>
  <c r="O441" i="3"/>
  <c r="O446" i="3" s="1"/>
  <c r="O440" i="3"/>
  <c r="O436" i="3"/>
  <c r="P436" i="3" s="1"/>
  <c r="O435" i="3"/>
  <c r="P435" i="3" s="1"/>
  <c r="O434" i="3"/>
  <c r="P434" i="3" s="1"/>
  <c r="O433" i="3"/>
  <c r="P433" i="3" s="1"/>
  <c r="O431" i="3"/>
  <c r="P431" i="3" s="1"/>
  <c r="O430" i="3"/>
  <c r="P430" i="3" s="1"/>
  <c r="O427" i="3"/>
  <c r="O442" i="3" s="1"/>
  <c r="O419" i="3"/>
  <c r="O417" i="3"/>
  <c r="P417" i="3" s="1"/>
  <c r="O416" i="3"/>
  <c r="P416" i="3" s="1"/>
  <c r="O415" i="3"/>
  <c r="O414" i="3"/>
  <c r="P414" i="3" s="1"/>
  <c r="O413" i="3"/>
  <c r="P413" i="3" s="1"/>
  <c r="O412" i="3"/>
  <c r="P412" i="3" s="1"/>
  <c r="O411" i="3"/>
  <c r="P411" i="3" s="1"/>
  <c r="O410" i="3"/>
  <c r="P410" i="3" s="1"/>
  <c r="O409" i="3"/>
  <c r="P409" i="3" s="1"/>
  <c r="O408" i="3"/>
  <c r="P408" i="3" s="1"/>
  <c r="O407" i="3"/>
  <c r="P407" i="3" s="1"/>
  <c r="O406" i="3"/>
  <c r="P406" i="3" s="1"/>
  <c r="O404" i="3"/>
  <c r="P404" i="3" s="1"/>
  <c r="O402" i="3"/>
  <c r="P402" i="3" s="1"/>
  <c r="O401" i="3"/>
  <c r="P401" i="3" s="1"/>
  <c r="O400" i="3"/>
  <c r="P400" i="3" s="1"/>
  <c r="O399" i="3"/>
  <c r="P399" i="3" s="1"/>
  <c r="O398" i="3"/>
  <c r="P398" i="3" s="1"/>
  <c r="O397" i="3"/>
  <c r="P397" i="3" s="1"/>
  <c r="O396" i="3"/>
  <c r="P396" i="3" s="1"/>
  <c r="O395" i="3"/>
  <c r="P395" i="3" s="1"/>
  <c r="O394" i="3"/>
  <c r="P394" i="3" s="1"/>
  <c r="O393" i="3"/>
  <c r="P393" i="3" s="1"/>
  <c r="O391" i="3"/>
  <c r="P391" i="3" s="1"/>
  <c r="O390" i="3"/>
  <c r="P390" i="3" s="1"/>
  <c r="O389" i="3"/>
  <c r="O388" i="3"/>
  <c r="P388" i="3" s="1"/>
  <c r="O385" i="3"/>
  <c r="P385" i="3" s="1"/>
  <c r="O384" i="3"/>
  <c r="P384" i="3" s="1"/>
  <c r="O383" i="3"/>
  <c r="P383" i="3" s="1"/>
  <c r="O382" i="3"/>
  <c r="P382" i="3" s="1"/>
  <c r="O381" i="3"/>
  <c r="P381" i="3" s="1"/>
  <c r="O380" i="3"/>
  <c r="P380" i="3" s="1"/>
  <c r="O378" i="3"/>
  <c r="P378" i="3" s="1"/>
  <c r="O377" i="3"/>
  <c r="P377" i="3" s="1"/>
  <c r="O376" i="3"/>
  <c r="P376" i="3" s="1"/>
  <c r="O375" i="3"/>
  <c r="P375" i="3" s="1"/>
  <c r="O374" i="3"/>
  <c r="P374" i="3" s="1"/>
  <c r="O373" i="3"/>
  <c r="P373" i="3" s="1"/>
  <c r="O372" i="3"/>
  <c r="P372" i="3" s="1"/>
  <c r="O371" i="3"/>
  <c r="P371" i="3" s="1"/>
  <c r="O370" i="3"/>
  <c r="P370" i="3" s="1"/>
  <c r="O369" i="3"/>
  <c r="P369" i="3" s="1"/>
  <c r="O368" i="3"/>
  <c r="P368" i="3" s="1"/>
  <c r="P367" i="3"/>
  <c r="O366" i="3"/>
  <c r="P366" i="3" s="1"/>
  <c r="O365" i="3"/>
  <c r="P365" i="3" s="1"/>
  <c r="O364" i="3"/>
  <c r="P364" i="3" s="1"/>
  <c r="O363" i="3"/>
  <c r="P363" i="3" s="1"/>
  <c r="O362" i="3"/>
  <c r="P362" i="3" s="1"/>
  <c r="O360" i="3"/>
  <c r="P360" i="3" s="1"/>
  <c r="O359" i="3"/>
  <c r="O358" i="3"/>
  <c r="O420" i="3" s="1"/>
  <c r="D423" i="3"/>
  <c r="O287" i="3"/>
  <c r="O291" i="3" s="1"/>
  <c r="O286" i="3"/>
  <c r="P286" i="3" s="1"/>
  <c r="O284" i="3"/>
  <c r="P284" i="3" s="1"/>
  <c r="O283" i="3"/>
  <c r="O282" i="3"/>
  <c r="P282" i="3" s="1"/>
  <c r="O281" i="3"/>
  <c r="P281" i="3" s="1"/>
  <c r="O280" i="3"/>
  <c r="O272" i="3"/>
  <c r="O276" i="3" s="1"/>
  <c r="O271" i="3"/>
  <c r="P271" i="3" s="1"/>
  <c r="O270" i="3"/>
  <c r="P270" i="3" s="1"/>
  <c r="O269" i="3"/>
  <c r="P269" i="3" s="1"/>
  <c r="O268" i="3"/>
  <c r="P268" i="3" s="1"/>
  <c r="O267" i="3"/>
  <c r="P267" i="3" s="1"/>
  <c r="O266" i="3"/>
  <c r="O265" i="3"/>
  <c r="P265" i="3" s="1"/>
  <c r="O264" i="3"/>
  <c r="P264" i="3" s="1"/>
  <c r="P273" i="3" s="1"/>
  <c r="D261" i="3"/>
  <c r="O241" i="3"/>
  <c r="P241" i="3" s="1"/>
  <c r="O242" i="3"/>
  <c r="P242" i="3" s="1"/>
  <c r="O243" i="3"/>
  <c r="P243" i="3" s="1"/>
  <c r="O244" i="3"/>
  <c r="P244" i="3" s="1"/>
  <c r="O245" i="3"/>
  <c r="P245" i="3" s="1"/>
  <c r="O246" i="3"/>
  <c r="P246" i="3" s="1"/>
  <c r="O247" i="3"/>
  <c r="P247" i="3" s="1"/>
  <c r="O248" i="3"/>
  <c r="P248" i="3" s="1"/>
  <c r="O249" i="3"/>
  <c r="P249" i="3" s="1"/>
  <c r="O250" i="3"/>
  <c r="P250" i="3" s="1"/>
  <c r="O251" i="3"/>
  <c r="P251" i="3" s="1"/>
  <c r="O252" i="3"/>
  <c r="P252" i="3" s="1"/>
  <c r="O253" i="3"/>
  <c r="P253" i="3" s="1"/>
  <c r="O254" i="3"/>
  <c r="P254" i="3" s="1"/>
  <c r="O255" i="3"/>
  <c r="P255" i="3" s="1"/>
  <c r="O256" i="3"/>
  <c r="P256" i="3" s="1"/>
  <c r="O257" i="3"/>
  <c r="P257" i="3" s="1"/>
  <c r="O240" i="3"/>
  <c r="O258" i="3" s="1"/>
  <c r="O221" i="3"/>
  <c r="P221" i="3" s="1"/>
  <c r="O222" i="3"/>
  <c r="P222" i="3" s="1"/>
  <c r="O223" i="3"/>
  <c r="P223" i="3" s="1"/>
  <c r="O224" i="3"/>
  <c r="P224" i="3" s="1"/>
  <c r="O233" i="3"/>
  <c r="O237" i="3" s="1"/>
  <c r="O220" i="3"/>
  <c r="O234" i="3" s="1"/>
  <c r="O182" i="3"/>
  <c r="P182" i="3" s="1"/>
  <c r="O183" i="3"/>
  <c r="P183" i="3" s="1"/>
  <c r="O184" i="3"/>
  <c r="P184" i="3" s="1"/>
  <c r="O185" i="3"/>
  <c r="P185" i="3" s="1"/>
  <c r="O186" i="3"/>
  <c r="P186" i="3" s="1"/>
  <c r="O188" i="3"/>
  <c r="P188" i="3" s="1"/>
  <c r="O189" i="3"/>
  <c r="P189" i="3" s="1"/>
  <c r="O192" i="3"/>
  <c r="P192" i="3" s="1"/>
  <c r="O195" i="3"/>
  <c r="P195" i="3" s="1"/>
  <c r="O197" i="3"/>
  <c r="P197" i="3" s="1"/>
  <c r="O198" i="3"/>
  <c r="P198" i="3" s="1"/>
  <c r="O199" i="3"/>
  <c r="P199" i="3" s="1"/>
  <c r="O200" i="3"/>
  <c r="P200" i="3" s="1"/>
  <c r="O201" i="3"/>
  <c r="P201" i="3" s="1"/>
  <c r="O203" i="3"/>
  <c r="P203" i="3" s="1"/>
  <c r="O204" i="3"/>
  <c r="P204" i="3" s="1"/>
  <c r="O205" i="3"/>
  <c r="P205" i="3" s="1"/>
  <c r="O206" i="3"/>
  <c r="P206" i="3" s="1"/>
  <c r="O207" i="3"/>
  <c r="P207" i="3" s="1"/>
  <c r="O208" i="3"/>
  <c r="P208" i="3" s="1"/>
  <c r="O209" i="3"/>
  <c r="P209" i="3" s="1"/>
  <c r="O210" i="3"/>
  <c r="P210" i="3" s="1"/>
  <c r="O211" i="3"/>
  <c r="P211" i="3" s="1"/>
  <c r="O212" i="3"/>
  <c r="O217" i="3" s="1"/>
  <c r="O337" i="3" s="1"/>
  <c r="O181" i="3"/>
  <c r="O213" i="3" s="1"/>
  <c r="O165" i="3"/>
  <c r="P165" i="3" s="1"/>
  <c r="O166" i="3"/>
  <c r="P166" i="3" s="1"/>
  <c r="O167" i="3"/>
  <c r="P167" i="3" s="1"/>
  <c r="O168" i="3"/>
  <c r="P168" i="3" s="1"/>
  <c r="O169" i="3"/>
  <c r="P169" i="3" s="1"/>
  <c r="O170" i="3"/>
  <c r="P170" i="3" s="1"/>
  <c r="O171" i="3"/>
  <c r="P171" i="3" s="1"/>
  <c r="O172" i="3"/>
  <c r="P172" i="3" s="1"/>
  <c r="O173" i="3"/>
  <c r="P173" i="3" s="1"/>
  <c r="O174" i="3"/>
  <c r="O164" i="3"/>
  <c r="P164" i="3" s="1"/>
  <c r="P175" i="3" s="1"/>
  <c r="O151" i="3"/>
  <c r="P151" i="3" s="1"/>
  <c r="O148" i="3"/>
  <c r="P148" i="3" s="1"/>
  <c r="O147" i="3"/>
  <c r="O146" i="3"/>
  <c r="P146" i="3" s="1"/>
  <c r="O145" i="3"/>
  <c r="P145" i="3" s="1"/>
  <c r="O144" i="3"/>
  <c r="O143" i="3"/>
  <c r="O152" i="3" s="1"/>
  <c r="O314" i="3"/>
  <c r="P314" i="3" s="1"/>
  <c r="O315" i="3"/>
  <c r="P315" i="3" s="1"/>
  <c r="O316" i="3"/>
  <c r="P316" i="3" s="1"/>
  <c r="O317" i="3"/>
  <c r="P317" i="3" s="1"/>
  <c r="O318" i="3"/>
  <c r="P318" i="3" s="1"/>
  <c r="O319" i="3"/>
  <c r="P319" i="3" s="1"/>
  <c r="O320" i="3"/>
  <c r="P320" i="3" s="1"/>
  <c r="O321" i="3"/>
  <c r="P321" i="3" s="1"/>
  <c r="O322" i="3"/>
  <c r="P322" i="3" s="1"/>
  <c r="O323" i="3"/>
  <c r="P323" i="3" s="1"/>
  <c r="O324" i="3"/>
  <c r="P324" i="3" s="1"/>
  <c r="O325" i="3"/>
  <c r="P325" i="3" s="1"/>
  <c r="O326" i="3"/>
  <c r="P326" i="3" s="1"/>
  <c r="P330" i="3" s="1"/>
  <c r="O313" i="3"/>
  <c r="D330" i="3"/>
  <c r="O295" i="3"/>
  <c r="P295" i="3" s="1"/>
  <c r="O296" i="3"/>
  <c r="P296" i="3" s="1"/>
  <c r="O297" i="3"/>
  <c r="P297" i="3" s="1"/>
  <c r="O298" i="3"/>
  <c r="P298" i="3" s="1"/>
  <c r="O299" i="3"/>
  <c r="P299" i="3" s="1"/>
  <c r="O300" i="3"/>
  <c r="P300" i="3" s="1"/>
  <c r="O301" i="3"/>
  <c r="P301" i="3" s="1"/>
  <c r="O302" i="3"/>
  <c r="P302" i="3" s="1"/>
  <c r="O303" i="3"/>
  <c r="P303" i="3" s="1"/>
  <c r="O305" i="3"/>
  <c r="P305" i="3" s="1"/>
  <c r="O306" i="3"/>
  <c r="P306" i="3" s="1"/>
  <c r="P310" i="3" s="1"/>
  <c r="O294" i="3"/>
  <c r="D310" i="3"/>
  <c r="D140" i="3"/>
  <c r="D139" i="3"/>
  <c r="O130" i="3"/>
  <c r="P130" i="3" s="1"/>
  <c r="O131" i="3"/>
  <c r="P131" i="3" s="1"/>
  <c r="O132" i="3"/>
  <c r="P132" i="3" s="1"/>
  <c r="O133" i="3"/>
  <c r="P133" i="3" s="1"/>
  <c r="O134" i="3"/>
  <c r="P134" i="3" s="1"/>
  <c r="O135" i="3"/>
  <c r="P135" i="3" s="1"/>
  <c r="O136" i="3"/>
  <c r="P136" i="3" s="1"/>
  <c r="P140" i="3" s="1"/>
  <c r="O129" i="3"/>
  <c r="O137" i="3" s="1"/>
  <c r="O115" i="3"/>
  <c r="P115" i="3" s="1"/>
  <c r="O116" i="3"/>
  <c r="O117" i="3"/>
  <c r="P117" i="3" s="1"/>
  <c r="O118" i="3"/>
  <c r="P118" i="3" s="1"/>
  <c r="O119" i="3"/>
  <c r="P119" i="3" s="1"/>
  <c r="O120" i="3"/>
  <c r="P120" i="3" s="1"/>
  <c r="O121" i="3"/>
  <c r="O122" i="3"/>
  <c r="P122" i="3" s="1"/>
  <c r="O123" i="3"/>
  <c r="P123" i="3" s="1"/>
  <c r="O114" i="3"/>
  <c r="O124" i="3" s="1"/>
  <c r="O110" i="3"/>
  <c r="O111" i="3" s="1"/>
  <c r="O112" i="3" s="1"/>
  <c r="O101" i="3"/>
  <c r="P101" i="3" s="1"/>
  <c r="P105" i="3" s="1"/>
  <c r="O102" i="3"/>
  <c r="P102" i="3" s="1"/>
  <c r="O103" i="3"/>
  <c r="P103" i="3" s="1"/>
  <c r="O104" i="3"/>
  <c r="O107" i="3" s="1"/>
  <c r="D98" i="3"/>
  <c r="D97" i="3"/>
  <c r="D96" i="3"/>
  <c r="O94" i="3"/>
  <c r="P94" i="3" s="1"/>
  <c r="P97" i="3" s="1"/>
  <c r="O95" i="3"/>
  <c r="O98" i="3" s="1"/>
  <c r="O93" i="3"/>
  <c r="O96" i="3" s="1"/>
  <c r="O75" i="3"/>
  <c r="O76" i="3"/>
  <c r="P76" i="3" s="1"/>
  <c r="O77" i="3"/>
  <c r="P77" i="3" s="1"/>
  <c r="O78" i="3"/>
  <c r="P78" i="3" s="1"/>
  <c r="O79" i="3"/>
  <c r="P79" i="3" s="1"/>
  <c r="O81" i="3"/>
  <c r="P81" i="3" s="1"/>
  <c r="O82" i="3"/>
  <c r="P82" i="3" s="1"/>
  <c r="O83" i="3"/>
  <c r="P83" i="3" s="1"/>
  <c r="O84" i="3"/>
  <c r="P84" i="3" s="1"/>
  <c r="O85" i="3"/>
  <c r="P85" i="3" s="1"/>
  <c r="O86" i="3"/>
  <c r="P86" i="3" s="1"/>
  <c r="P90" i="3" s="1"/>
  <c r="O74" i="3"/>
  <c r="P74" i="3" s="1"/>
  <c r="P87" i="3" s="1"/>
  <c r="O68" i="3"/>
  <c r="P68" i="3" s="1"/>
  <c r="O69" i="3"/>
  <c r="P69" i="3" s="1"/>
  <c r="P71" i="3" s="1"/>
  <c r="O67" i="3"/>
  <c r="O42" i="3"/>
  <c r="P42" i="3" s="1"/>
  <c r="P48" i="3" s="1"/>
  <c r="D49" i="3"/>
  <c r="D62" i="3" s="1"/>
  <c r="O43" i="3"/>
  <c r="P43" i="3" s="1"/>
  <c r="O44" i="3"/>
  <c r="P44" i="3" s="1"/>
  <c r="O45" i="3"/>
  <c r="O47" i="3"/>
  <c r="P47" i="3" s="1"/>
  <c r="D48" i="3"/>
  <c r="O35" i="3"/>
  <c r="P35" i="3" s="1"/>
  <c r="O36" i="3"/>
  <c r="P36" i="3" s="1"/>
  <c r="O33" i="3"/>
  <c r="P33" i="3" s="1"/>
  <c r="P37" i="3" s="1"/>
  <c r="O26" i="3"/>
  <c r="P26" i="3" s="1"/>
  <c r="O28" i="3"/>
  <c r="P28" i="3" s="1"/>
  <c r="O25" i="3"/>
  <c r="P25" i="3" s="1"/>
  <c r="P29" i="3" s="1"/>
  <c r="O11" i="3"/>
  <c r="P11" i="3" s="1"/>
  <c r="O12" i="3"/>
  <c r="P12" i="3" s="1"/>
  <c r="O13" i="3"/>
  <c r="P13" i="3" s="1"/>
  <c r="O15" i="3"/>
  <c r="P15" i="3" s="1"/>
  <c r="O16" i="3"/>
  <c r="P16" i="3" s="1"/>
  <c r="O17" i="3"/>
  <c r="P17" i="3" s="1"/>
  <c r="O10" i="3"/>
  <c r="P10" i="3" s="1"/>
  <c r="D216" i="3"/>
  <c r="O196" i="3"/>
  <c r="P196" i="3" s="1"/>
  <c r="I194" i="3"/>
  <c r="O194" i="3" s="1"/>
  <c r="P194" i="3" s="1"/>
  <c r="F193" i="3"/>
  <c r="I193" i="3" s="1"/>
  <c r="O193" i="3" s="1"/>
  <c r="O190" i="3"/>
  <c r="P190" i="3" s="1"/>
  <c r="D178" i="3"/>
  <c r="D217" i="3"/>
  <c r="D337" i="3" s="1"/>
  <c r="D585" i="3"/>
  <c r="D584" i="3"/>
  <c r="D583" i="3"/>
  <c r="D582" i="3"/>
  <c r="D573" i="3"/>
  <c r="D561" i="3"/>
  <c r="D559" i="3"/>
  <c r="D446" i="3"/>
  <c r="D445" i="3"/>
  <c r="D291" i="3"/>
  <c r="D276" i="3"/>
  <c r="D111" i="3"/>
  <c r="D112" i="3" s="1"/>
  <c r="D107" i="3"/>
  <c r="D106" i="3"/>
  <c r="P225" i="3" l="1"/>
  <c r="P236" i="3" s="1"/>
  <c r="O236" i="3"/>
  <c r="D158" i="3"/>
  <c r="D72" i="3"/>
  <c r="D159" i="3"/>
  <c r="P415" i="3"/>
  <c r="P423" i="3" s="1"/>
  <c r="O423" i="3"/>
  <c r="P419" i="3"/>
  <c r="P424" i="3" s="1"/>
  <c r="O424" i="3"/>
  <c r="O453" i="3" s="1"/>
  <c r="P359" i="3"/>
  <c r="P421" i="3" s="1"/>
  <c r="O421" i="3"/>
  <c r="O425" i="3" s="1"/>
  <c r="D504" i="3"/>
  <c r="P147" i="3"/>
  <c r="P154" i="3" s="1"/>
  <c r="O154" i="3"/>
  <c r="P280" i="3"/>
  <c r="P289" i="3" s="1"/>
  <c r="O289" i="3"/>
  <c r="P279" i="3"/>
  <c r="P288" i="3" s="1"/>
  <c r="O288" i="3"/>
  <c r="P283" i="3"/>
  <c r="P290" i="3" s="1"/>
  <c r="O290" i="3"/>
  <c r="P389" i="3"/>
  <c r="P422" i="3" s="1"/>
  <c r="O422" i="3"/>
  <c r="P144" i="3"/>
  <c r="P153" i="3" s="1"/>
  <c r="O153" i="3"/>
  <c r="D652" i="3"/>
  <c r="D447" i="3"/>
  <c r="D58" i="3"/>
  <c r="O550" i="3"/>
  <c r="P53" i="3"/>
  <c r="P56" i="3" s="1"/>
  <c r="D155" i="3"/>
  <c r="P524" i="3"/>
  <c r="P548" i="3" s="1"/>
  <c r="O548" i="3"/>
  <c r="P511" i="3"/>
  <c r="P547" i="3" s="1"/>
  <c r="O547" i="3"/>
  <c r="D453" i="3"/>
  <c r="D465" i="3"/>
  <c r="P95" i="3"/>
  <c r="P98" i="3" s="1"/>
  <c r="D127" i="3"/>
  <c r="D496" i="3"/>
  <c r="D99" i="3"/>
  <c r="D452" i="3"/>
  <c r="P110" i="3"/>
  <c r="P111" i="3" s="1"/>
  <c r="P112" i="3" s="1"/>
  <c r="D179" i="3"/>
  <c r="D292" i="3"/>
  <c r="P441" i="3"/>
  <c r="P446" i="3" s="1"/>
  <c r="D311" i="3"/>
  <c r="P129" i="3"/>
  <c r="P137" i="3" s="1"/>
  <c r="P580" i="3"/>
  <c r="P584" i="3" s="1"/>
  <c r="D108" i="3"/>
  <c r="D702" i="3"/>
  <c r="D551" i="3"/>
  <c r="P698" i="3"/>
  <c r="P701" i="3" s="1"/>
  <c r="D658" i="3"/>
  <c r="O470" i="3"/>
  <c r="O469" i="3" s="1"/>
  <c r="O651" i="3"/>
  <c r="D51" i="3"/>
  <c r="D218" i="3"/>
  <c r="D141" i="3"/>
  <c r="D563" i="3"/>
  <c r="D331" i="3"/>
  <c r="P220" i="3"/>
  <c r="P234" i="3" s="1"/>
  <c r="O37" i="3"/>
  <c r="O494" i="3"/>
  <c r="O496" i="3" s="1"/>
  <c r="D333" i="3"/>
  <c r="D499" i="3"/>
  <c r="D160" i="3"/>
  <c r="P645" i="3"/>
  <c r="P651" i="3" s="1"/>
  <c r="D335" i="3"/>
  <c r="O573" i="3"/>
  <c r="O97" i="3"/>
  <c r="O99" i="3" s="1"/>
  <c r="D39" i="3"/>
  <c r="O261" i="3"/>
  <c r="D262" i="3"/>
  <c r="D91" i="3"/>
  <c r="D498" i="3"/>
  <c r="D451" i="3"/>
  <c r="D336" i="3"/>
  <c r="O57" i="3"/>
  <c r="O58" i="3" s="1"/>
  <c r="D655" i="3"/>
  <c r="D425" i="3"/>
  <c r="O140" i="3"/>
  <c r="D157" i="3"/>
  <c r="O561" i="3"/>
  <c r="P535" i="3"/>
  <c r="P287" i="3"/>
  <c r="P291" i="3" s="1"/>
  <c r="D586" i="3"/>
  <c r="D656" i="3"/>
  <c r="O175" i="3"/>
  <c r="D657" i="3"/>
  <c r="D63" i="3"/>
  <c r="D334" i="3"/>
  <c r="D238" i="3"/>
  <c r="O463" i="3"/>
  <c r="D575" i="3"/>
  <c r="O330" i="3"/>
  <c r="D277" i="3"/>
  <c r="P536" i="3"/>
  <c r="P550" i="3" s="1"/>
  <c r="P240" i="3"/>
  <c r="P258" i="3" s="1"/>
  <c r="P193" i="3"/>
  <c r="O215" i="3"/>
  <c r="P215" i="3" s="1"/>
  <c r="O214" i="3"/>
  <c r="P181" i="3"/>
  <c r="P213" i="3" s="1"/>
  <c r="O216" i="3"/>
  <c r="O308" i="3"/>
  <c r="O310" i="3"/>
  <c r="P233" i="3"/>
  <c r="P237" i="3" s="1"/>
  <c r="P493" i="3"/>
  <c r="P495" i="3" s="1"/>
  <c r="P496" i="3" s="1"/>
  <c r="O574" i="3"/>
  <c r="P565" i="3"/>
  <c r="P571" i="3" s="1"/>
  <c r="P558" i="3"/>
  <c r="P562" i="3" s="1"/>
  <c r="O177" i="3"/>
  <c r="P358" i="3"/>
  <c r="P420" i="3" s="1"/>
  <c r="O178" i="3"/>
  <c r="P174" i="3"/>
  <c r="P178" i="3" s="1"/>
  <c r="P470" i="3"/>
  <c r="P469" i="3" s="1"/>
  <c r="P700" i="3"/>
  <c r="O307" i="3"/>
  <c r="P294" i="3"/>
  <c r="P307" i="3" s="1"/>
  <c r="P308" i="3"/>
  <c r="O327" i="3"/>
  <c r="P313" i="3"/>
  <c r="P327" i="3" s="1"/>
  <c r="O445" i="3"/>
  <c r="P440" i="3"/>
  <c r="P445" i="3" s="1"/>
  <c r="P464" i="3"/>
  <c r="P465" i="3" s="1"/>
  <c r="P488" i="3"/>
  <c r="P490" i="3" s="1"/>
  <c r="P489" i="3" s="1"/>
  <c r="O490" i="3"/>
  <c r="O489" i="3" s="1"/>
  <c r="P553" i="3"/>
  <c r="P559" i="3" s="1"/>
  <c r="O559" i="3"/>
  <c r="O582" i="3"/>
  <c r="P577" i="3"/>
  <c r="P582" i="3" s="1"/>
  <c r="O700" i="3"/>
  <c r="D31" i="3"/>
  <c r="D23" i="3"/>
  <c r="P177" i="3"/>
  <c r="P216" i="3"/>
  <c r="P274" i="3"/>
  <c r="O444" i="3"/>
  <c r="P309" i="3"/>
  <c r="P80" i="3"/>
  <c r="P89" i="3" s="1"/>
  <c r="P143" i="3"/>
  <c r="P152" i="3" s="1"/>
  <c r="O273" i="3"/>
  <c r="O126" i="3"/>
  <c r="P121" i="3"/>
  <c r="P126" i="3" s="1"/>
  <c r="P114" i="3"/>
  <c r="P124" i="3" s="1"/>
  <c r="P106" i="3"/>
  <c r="O106" i="3"/>
  <c r="P104" i="3"/>
  <c r="P107" i="3" s="1"/>
  <c r="P93" i="3"/>
  <c r="P96" i="3" s="1"/>
  <c r="O70" i="3"/>
  <c r="P67" i="3"/>
  <c r="P70" i="3" s="1"/>
  <c r="P72" i="3" s="1"/>
  <c r="O48" i="3"/>
  <c r="D60" i="3"/>
  <c r="D502" i="3" s="1"/>
  <c r="D661" i="3" s="1"/>
  <c r="D61" i="3"/>
  <c r="P20" i="3"/>
  <c r="P60" i="3" s="1"/>
  <c r="O20" i="3"/>
  <c r="O60" i="3" s="1"/>
  <c r="O329" i="3"/>
  <c r="P583" i="3"/>
  <c r="O583" i="3"/>
  <c r="P329" i="3"/>
  <c r="P14" i="3"/>
  <c r="P21" i="3" s="1"/>
  <c r="O87" i="3"/>
  <c r="O157" i="3" s="1"/>
  <c r="O88" i="3"/>
  <c r="P54" i="3"/>
  <c r="P57" i="3" s="1"/>
  <c r="P49" i="3"/>
  <c r="P62" i="3" s="1"/>
  <c r="O49" i="3"/>
  <c r="O62" i="3" s="1"/>
  <c r="O30" i="3"/>
  <c r="P22" i="3"/>
  <c r="O22" i="3"/>
  <c r="P484" i="3"/>
  <c r="P485" i="3" s="1"/>
  <c r="P581" i="3"/>
  <c r="P585" i="3" s="1"/>
  <c r="O464" i="3"/>
  <c r="O476" i="3"/>
  <c r="O475" i="3" s="1"/>
  <c r="P476" i="3"/>
  <c r="P475" i="3" s="1"/>
  <c r="O71" i="3"/>
  <c r="P261" i="3"/>
  <c r="O484" i="3"/>
  <c r="O485" i="3" s="1"/>
  <c r="O90" i="3"/>
  <c r="P272" i="3"/>
  <c r="P276" i="3" s="1"/>
  <c r="P212" i="3"/>
  <c r="P217" i="3" s="1"/>
  <c r="P337" i="3" s="1"/>
  <c r="O50" i="3"/>
  <c r="P30" i="3"/>
  <c r="P31" i="3" s="1"/>
  <c r="P444" i="3"/>
  <c r="P275" i="3"/>
  <c r="O275" i="3"/>
  <c r="P498" i="3"/>
  <c r="O309" i="3"/>
  <c r="P139" i="3"/>
  <c r="O38" i="3"/>
  <c r="P38" i="3"/>
  <c r="P39" i="3" s="1"/>
  <c r="O260" i="3"/>
  <c r="O139" i="3"/>
  <c r="O89" i="3"/>
  <c r="P650" i="3"/>
  <c r="P560" i="3"/>
  <c r="P260" i="3"/>
  <c r="P45" i="3"/>
  <c r="O572" i="3"/>
  <c r="P572" i="3" s="1"/>
  <c r="O650" i="3"/>
  <c r="O560" i="3"/>
  <c r="O125" i="3"/>
  <c r="P176" i="3"/>
  <c r="P138" i="3"/>
  <c r="O328" i="3"/>
  <c r="O274" i="3"/>
  <c r="O259" i="3"/>
  <c r="O29" i="3"/>
  <c r="O443" i="3"/>
  <c r="P328" i="3"/>
  <c r="O138" i="3"/>
  <c r="P214" i="3"/>
  <c r="P259" i="3"/>
  <c r="P125" i="3"/>
  <c r="O699" i="3"/>
  <c r="O235" i="3"/>
  <c r="P235" i="3"/>
  <c r="O176" i="3"/>
  <c r="P699" i="3"/>
  <c r="P443" i="3"/>
  <c r="P75" i="3"/>
  <c r="P88" i="3" s="1"/>
  <c r="O105" i="3"/>
  <c r="O449" i="3"/>
  <c r="P427" i="3"/>
  <c r="P442" i="3" s="1"/>
  <c r="O336" i="3" l="1"/>
  <c r="P61" i="3"/>
  <c r="P334" i="3"/>
  <c r="O158" i="3"/>
  <c r="D503" i="3"/>
  <c r="D662" i="3" s="1"/>
  <c r="O155" i="3"/>
  <c r="P155" i="3"/>
  <c r="P425" i="3"/>
  <c r="O502" i="3"/>
  <c r="O661" i="3" s="1"/>
  <c r="O335" i="3"/>
  <c r="O338" i="3" s="1"/>
  <c r="P335" i="3"/>
  <c r="D507" i="3"/>
  <c r="D666" i="3" s="1"/>
  <c r="P502" i="3"/>
  <c r="P661" i="3" s="1"/>
  <c r="P158" i="3"/>
  <c r="O333" i="3"/>
  <c r="O292" i="3"/>
  <c r="O334" i="3"/>
  <c r="P336" i="3"/>
  <c r="D505" i="3"/>
  <c r="D664" i="3" s="1"/>
  <c r="P333" i="3"/>
  <c r="P292" i="3"/>
  <c r="P160" i="3"/>
  <c r="P58" i="3"/>
  <c r="P549" i="3"/>
  <c r="P657" i="3" s="1"/>
  <c r="P99" i="3"/>
  <c r="D454" i="3"/>
  <c r="O452" i="3"/>
  <c r="O657" i="3"/>
  <c r="P453" i="3"/>
  <c r="D64" i="3"/>
  <c r="O575" i="3"/>
  <c r="D659" i="3"/>
  <c r="O563" i="3"/>
  <c r="D663" i="3"/>
  <c r="O658" i="3"/>
  <c r="D500" i="3"/>
  <c r="P157" i="3"/>
  <c r="D338" i="3"/>
  <c r="D506" i="3"/>
  <c r="D665" i="3" s="1"/>
  <c r="O447" i="3"/>
  <c r="P563" i="3"/>
  <c r="O498" i="3"/>
  <c r="O39" i="3"/>
  <c r="P702" i="3"/>
  <c r="O465" i="3"/>
  <c r="O127" i="3"/>
  <c r="D161" i="3"/>
  <c r="O277" i="3"/>
  <c r="O72" i="3"/>
  <c r="P331" i="3"/>
  <c r="O702" i="3"/>
  <c r="P451" i="3"/>
  <c r="P311" i="3"/>
  <c r="P277" i="3"/>
  <c r="O218" i="3"/>
  <c r="O311" i="3"/>
  <c r="O160" i="3"/>
  <c r="O506" i="3" s="1"/>
  <c r="P575" i="3"/>
  <c r="O655" i="3"/>
  <c r="P655" i="3"/>
  <c r="P586" i="3"/>
  <c r="O586" i="3"/>
  <c r="P658" i="3"/>
  <c r="O179" i="3"/>
  <c r="P179" i="3"/>
  <c r="O451" i="3"/>
  <c r="P499" i="3"/>
  <c r="P500" i="3" s="1"/>
  <c r="P452" i="3"/>
  <c r="O262" i="3"/>
  <c r="P127" i="3"/>
  <c r="O331" i="3"/>
  <c r="O141" i="3"/>
  <c r="P141" i="3"/>
  <c r="O108" i="3"/>
  <c r="P108" i="3"/>
  <c r="O51" i="3"/>
  <c r="P656" i="3"/>
  <c r="P23" i="3"/>
  <c r="O23" i="3"/>
  <c r="O238" i="3"/>
  <c r="O31" i="3"/>
  <c r="P238" i="3"/>
  <c r="O499" i="3"/>
  <c r="O91" i="3"/>
  <c r="O551" i="3"/>
  <c r="O63" i="3"/>
  <c r="P50" i="3"/>
  <c r="O159" i="3"/>
  <c r="P159" i="3"/>
  <c r="P218" i="3"/>
  <c r="P91" i="3"/>
  <c r="P262" i="3"/>
  <c r="O654" i="3"/>
  <c r="O652" i="3"/>
  <c r="O656" i="3"/>
  <c r="P654" i="3"/>
  <c r="P652" i="3"/>
  <c r="O61" i="3"/>
  <c r="O450" i="3"/>
  <c r="P450" i="3"/>
  <c r="P449" i="3"/>
  <c r="P447" i="3"/>
  <c r="P338" i="3" l="1"/>
  <c r="P551" i="3"/>
  <c r="O507" i="3"/>
  <c r="O666" i="3" s="1"/>
  <c r="P503" i="3"/>
  <c r="P505" i="3"/>
  <c r="P664" i="3" s="1"/>
  <c r="P506" i="3"/>
  <c r="P665" i="3" s="1"/>
  <c r="O505" i="3"/>
  <c r="P504" i="3"/>
  <c r="P663" i="3" s="1"/>
  <c r="O504" i="3"/>
  <c r="O503" i="3"/>
  <c r="D667" i="3"/>
  <c r="P161" i="3"/>
  <c r="O500" i="3"/>
  <c r="D508" i="3"/>
  <c r="O665" i="3"/>
  <c r="P659" i="3"/>
  <c r="O161" i="3"/>
  <c r="O64" i="3"/>
  <c r="P63" i="3"/>
  <c r="P507" i="3" s="1"/>
  <c r="P51" i="3"/>
  <c r="O659" i="3"/>
  <c r="P454" i="3"/>
  <c r="O454" i="3"/>
  <c r="O508" i="3" l="1"/>
  <c r="P508" i="3"/>
  <c r="O664" i="3"/>
  <c r="O663" i="3"/>
  <c r="O662" i="3"/>
  <c r="P666" i="3"/>
  <c r="P64" i="3"/>
  <c r="P662" i="3"/>
  <c r="O667" i="3" l="1"/>
  <c r="P667" i="3"/>
</calcChain>
</file>

<file path=xl/sharedStrings.xml><?xml version="1.0" encoding="utf-8"?>
<sst xmlns="http://schemas.openxmlformats.org/spreadsheetml/2006/main" count="1079" uniqueCount="426">
  <si>
    <t>Кількість штатних одиниць</t>
  </si>
  <si>
    <t>Назва структурного підрозділу та посад</t>
  </si>
  <si>
    <t>Посадовий оклад грн.</t>
  </si>
  <si>
    <t>за оперативне втручання</t>
  </si>
  <si>
    <t>за санітарний транспорт</t>
  </si>
  <si>
    <t>Фонд зарплати грн.</t>
  </si>
  <si>
    <t>на місяць</t>
  </si>
  <si>
    <t>на рік</t>
  </si>
  <si>
    <t>Лікарі</t>
  </si>
  <si>
    <t>Молодший персонал</t>
  </si>
  <si>
    <t>Інший персонал</t>
  </si>
  <si>
    <t>Разом:</t>
  </si>
  <si>
    <t>Молодша медична сестра(санітарка-прибиральниця)</t>
  </si>
  <si>
    <t>за безперервний стаж роботи(медичний стаж)</t>
  </si>
  <si>
    <t>Реєстратор медичний</t>
  </si>
  <si>
    <t xml:space="preserve">Лікар педіатр-дільничний  </t>
  </si>
  <si>
    <t>в/к</t>
  </si>
  <si>
    <t xml:space="preserve">Лікар педіатр-дільничний </t>
  </si>
  <si>
    <t xml:space="preserve"> 1/к</t>
  </si>
  <si>
    <t xml:space="preserve"> в/к</t>
  </si>
  <si>
    <t>Лікар загальної практики-сімейний лікар</t>
  </si>
  <si>
    <t>б/к</t>
  </si>
  <si>
    <t xml:space="preserve">Лікар загальної практики-сімейний лікар </t>
  </si>
  <si>
    <t xml:space="preserve"> б/к</t>
  </si>
  <si>
    <t>в/ к</t>
  </si>
  <si>
    <t>Лікар - терапевт-дільничний</t>
  </si>
  <si>
    <t xml:space="preserve">Старша сестра медична загальної практики сімейної медицини   </t>
  </si>
  <si>
    <t xml:space="preserve">Сестра медична загальної практики сімейної медицини  </t>
  </si>
  <si>
    <t xml:space="preserve">Сестра медична загальної практики сімейної медицини   </t>
  </si>
  <si>
    <t>1/к</t>
  </si>
  <si>
    <t>Сестра медична дільнична педіатрична</t>
  </si>
  <si>
    <t xml:space="preserve">в/к </t>
  </si>
  <si>
    <t xml:space="preserve">б/к </t>
  </si>
  <si>
    <t xml:space="preserve">Водій </t>
  </si>
  <si>
    <t>1-кл</t>
  </si>
  <si>
    <t>Сестра медична отоларингологічного кабінету</t>
  </si>
  <si>
    <t>Молодша медична сестра (санітарка-прибиральниця)  процедурного кабінету</t>
  </si>
  <si>
    <t xml:space="preserve">Молодша медична сестра (санітарка-прибиральниця) дерматовенерологічного кабінету </t>
  </si>
  <si>
    <t xml:space="preserve">Реєстратор медичний </t>
  </si>
  <si>
    <t>Доплати та надбавки</t>
  </si>
  <si>
    <t>за кваліфікаційну категорію керівникам та їх заступникам за завдування та старшенство</t>
  </si>
  <si>
    <t xml:space="preserve">за  класність </t>
  </si>
  <si>
    <t>за шкідливі та важкі умови праці</t>
  </si>
  <si>
    <t>Директор</t>
  </si>
  <si>
    <t>Начальник відділу кадрів</t>
  </si>
  <si>
    <t>Інспектор відділу кадрів</t>
  </si>
  <si>
    <t>Інженер з ОП</t>
  </si>
  <si>
    <t>Начальник господарського відділу</t>
  </si>
  <si>
    <t>Діловод</t>
  </si>
  <si>
    <t>Всього:</t>
  </si>
  <si>
    <t>Молодша медична сестра (санітарка-прибиральниця) стерилізації</t>
  </si>
  <si>
    <t>Середній медперсонал</t>
  </si>
  <si>
    <t>Молодший медперсонал</t>
  </si>
  <si>
    <t xml:space="preserve">Реєстратор медичний  </t>
  </si>
  <si>
    <t>Молодша медична сестра (санітарка палатна)</t>
  </si>
  <si>
    <t xml:space="preserve">Молодша медична сестра (санітарка палатна) </t>
  </si>
  <si>
    <t xml:space="preserve">Провідний інженер програміст </t>
  </si>
  <si>
    <t>Молодша медична сестра (санітарка-прибиральниця)</t>
  </si>
  <si>
    <t xml:space="preserve">Прибиральник службових приміщень                                                    </t>
  </si>
  <si>
    <t xml:space="preserve"> Р  А  З  О  М :</t>
  </si>
  <si>
    <t>Водій легкового автомобіля "Рено-Дастер"</t>
  </si>
  <si>
    <t>ФАП с. Гаї</t>
  </si>
  <si>
    <t>ФАП с. Гаї - Дітковецькі</t>
  </si>
  <si>
    <t>ФАП с. Гаї - Смоленські</t>
  </si>
  <si>
    <t>ФАП с. Дітківці</t>
  </si>
  <si>
    <t>ФАП с. Комарівка</t>
  </si>
  <si>
    <t>ФАП с. Корсів</t>
  </si>
  <si>
    <t>ФАП с. Піски</t>
  </si>
  <si>
    <t>ФАП с. Королівка</t>
  </si>
  <si>
    <t>ФАП с. Гримайлівка</t>
  </si>
  <si>
    <t>ФАП с. Пониква</t>
  </si>
  <si>
    <t>ФАП с. Підгір"я</t>
  </si>
  <si>
    <t>ФАП с.Сухота</t>
  </si>
  <si>
    <t>ФАП с. Боратин</t>
  </si>
  <si>
    <t>ФАП с. Глушин</t>
  </si>
  <si>
    <t>ФАП с. Голосковичі</t>
  </si>
  <si>
    <t>ФАП с. Суходоли</t>
  </si>
  <si>
    <t>ФАП с. Ковпин</t>
  </si>
  <si>
    <t>ФАП с.Смільно</t>
  </si>
  <si>
    <t>ФАП с.Станіславчик</t>
  </si>
  <si>
    <t>ФАП с.Бордуляки</t>
  </si>
  <si>
    <t>ФАП с. Бучино</t>
  </si>
  <si>
    <t>ФАП с. Салашка</t>
  </si>
  <si>
    <t>ФАП с. Шнирів</t>
  </si>
  <si>
    <t>ФАП с. Клекотів</t>
  </si>
  <si>
    <t>ФАП с.Білявці</t>
  </si>
  <si>
    <t>ФАП с. Бовдури</t>
  </si>
  <si>
    <t>ФАП с.Конюшків</t>
  </si>
  <si>
    <t>ФАП с.Берлин</t>
  </si>
  <si>
    <t>ФАП с. Язлівчик</t>
  </si>
  <si>
    <t>ФАП с. Лагодів</t>
  </si>
  <si>
    <t>ЦЕНТРАЛІЗОВАНА БУХГАЛТЕРІЯ</t>
  </si>
  <si>
    <t>Головний  бухгалтер</t>
  </si>
  <si>
    <t>2/к</t>
  </si>
  <si>
    <t xml:space="preserve"> 2/к</t>
  </si>
  <si>
    <t xml:space="preserve">Сестра медична   </t>
  </si>
  <si>
    <t>Сестра медична</t>
  </si>
  <si>
    <t>в/к ОЗО</t>
  </si>
  <si>
    <t>2-к</t>
  </si>
  <si>
    <t>в-к</t>
  </si>
  <si>
    <t xml:space="preserve">Лікар акушер-гінеколог </t>
  </si>
  <si>
    <t xml:space="preserve">Старша акушерка </t>
  </si>
  <si>
    <t xml:space="preserve">Акушерка </t>
  </si>
  <si>
    <t xml:space="preserve">Лікар  з УЗД кабінету УЗД </t>
  </si>
  <si>
    <t>1-к</t>
  </si>
  <si>
    <t xml:space="preserve">Сестра медична  </t>
  </si>
  <si>
    <t>б\к</t>
  </si>
  <si>
    <t>.в/к</t>
  </si>
  <si>
    <t xml:space="preserve">Лікар - анестезіолог </t>
  </si>
  <si>
    <t>в /к</t>
  </si>
  <si>
    <t xml:space="preserve">Рентгенолаборант </t>
  </si>
  <si>
    <t xml:space="preserve">Рентгенолаборант  </t>
  </si>
  <si>
    <t xml:space="preserve">Біохімік  КЛД    </t>
  </si>
  <si>
    <t>в\к</t>
  </si>
  <si>
    <t xml:space="preserve">Статистик медичний  </t>
  </si>
  <si>
    <t xml:space="preserve">Фельдшер </t>
  </si>
  <si>
    <t xml:space="preserve">Оператор компютерного набору </t>
  </si>
  <si>
    <t>3-к</t>
  </si>
  <si>
    <t xml:space="preserve">Кухар </t>
  </si>
  <si>
    <t>5р.</t>
  </si>
  <si>
    <t>3р.</t>
  </si>
  <si>
    <t xml:space="preserve">Кухонний робітник </t>
  </si>
  <si>
    <t>2р.</t>
  </si>
  <si>
    <t xml:space="preserve">Швачка   </t>
  </si>
  <si>
    <t xml:space="preserve"> 3 р.</t>
  </si>
  <si>
    <t>2р</t>
  </si>
  <si>
    <t xml:space="preserve">3р.   </t>
  </si>
  <si>
    <t>4\р</t>
  </si>
  <si>
    <t>4р.</t>
  </si>
  <si>
    <t>1к.</t>
  </si>
  <si>
    <t>2к.</t>
  </si>
  <si>
    <t xml:space="preserve">б\к </t>
  </si>
  <si>
    <t xml:space="preserve">Лікар загальної практики- сімейний лікар </t>
  </si>
  <si>
    <t>Сестра медична загальної практики-сімейної медицини</t>
  </si>
  <si>
    <t xml:space="preserve">Сестра медична загальної практики-сімейної медицини </t>
  </si>
  <si>
    <t xml:space="preserve">Лікар -терапевт </t>
  </si>
  <si>
    <t xml:space="preserve">1-к </t>
  </si>
  <si>
    <t xml:space="preserve"> в-к </t>
  </si>
  <si>
    <t xml:space="preserve">Лікар-нарколог </t>
  </si>
  <si>
    <t xml:space="preserve">Спеціаліст-бухгалтер </t>
  </si>
  <si>
    <t>Лікар-терапевт</t>
  </si>
  <si>
    <t>ВІДДІЛ КАДРІВ</t>
  </si>
  <si>
    <t>СТЕРИЛІЗАЦІЯ</t>
  </si>
  <si>
    <t>ГОСПОДАРСЬКИЙ ВІДДІЛ</t>
  </si>
  <si>
    <t>ПРАЛЬНЯ</t>
  </si>
  <si>
    <t>ХАРЧОБЛОК</t>
  </si>
  <si>
    <t>ГАРАЖІ</t>
  </si>
  <si>
    <t>ДЕЗКАМЕРА</t>
  </si>
  <si>
    <t>СКЛАД</t>
  </si>
  <si>
    <t>ПРИЙМАЛЬНЕ ВІДДІЛЕННЯ</t>
  </si>
  <si>
    <t>ЗАГАЛЬНО-ПОЛІКЛІНІЧНЕ ВІДДІЛЕННЯ</t>
  </si>
  <si>
    <t>Тарифний розряд</t>
  </si>
  <si>
    <t>ІНФОРМАЦІЙНО-АНАЛІТИЧНИЙ ВІДДІЛ</t>
  </si>
  <si>
    <t>І. АДМІНІСТРАТИВНА ГРУПА</t>
  </si>
  <si>
    <t>ІІ. ПАРАКЛІНІЧНА ГРУПА</t>
  </si>
  <si>
    <t>КЛІНІКО-ДІАГНОСТИЧНА ЛАБОРАТОРІЯ</t>
  </si>
  <si>
    <t>ТЕРАПЕВТИЧНЕ ВІДДІЛЕННЯ</t>
  </si>
  <si>
    <t>ХІРУРГІЧНЕ ВІДДІЛЕННЯ</t>
  </si>
  <si>
    <t>НЕВРОЛОГІЧНЕ ВІДДІЛЕННЯ</t>
  </si>
  <si>
    <t>АКУШЕРСЬКО-ГІНЕКОЛОГІЧНЕ ВІДДІЛЕННЯ</t>
  </si>
  <si>
    <t>ПЕДІАТРИЧНЕ ВІДДІЛЕННЯ</t>
  </si>
  <si>
    <t>ІНФЕКЦІЙНЕ ВІДДІЛЕННЯ</t>
  </si>
  <si>
    <t>ВІДДІЛЕННЯ АНЕСТЕЗІОЛОГІЇ ТА РЕАНІМАЦІЇ</t>
  </si>
  <si>
    <t xml:space="preserve">                                                         АКУШЕРСЬКО-ГІНЕКОЛОГІЧНЕ ВІДДІЛЕННЯ ПОЛІКЛІНІКИ</t>
  </si>
  <si>
    <t>Комірник</t>
  </si>
  <si>
    <t>Сестра медична патронажна</t>
  </si>
  <si>
    <t xml:space="preserve">Заступник директора з медичної частини </t>
  </si>
  <si>
    <t xml:space="preserve">Заступник директора з  медедичного обслуговування  населення  </t>
  </si>
  <si>
    <t>Заступник директора з економічних питань</t>
  </si>
  <si>
    <t>Фахівець з публічних  закупівель</t>
  </si>
  <si>
    <t>Середній медперсонал:</t>
  </si>
  <si>
    <t>Молодший медперсонал:</t>
  </si>
  <si>
    <t>Лікар акушер-гінеколог дитячий</t>
  </si>
  <si>
    <t xml:space="preserve">Інший персонал </t>
  </si>
  <si>
    <t>Лікар-інтерн ЗПСМ</t>
  </si>
  <si>
    <t xml:space="preserve">Сестра медична </t>
  </si>
  <si>
    <t>Сестра - господиня</t>
  </si>
  <si>
    <t xml:space="preserve">Головна медична сестра  </t>
  </si>
  <si>
    <t xml:space="preserve">інші підвищення </t>
  </si>
  <si>
    <t>Юрисконсульт</t>
  </si>
  <si>
    <t>Мікробіолог-вірусолог</t>
  </si>
  <si>
    <t>Психолог</t>
  </si>
  <si>
    <t>Всього по підрозділу:</t>
  </si>
  <si>
    <t>ВІДДІЛЕННЯ ІНФЕКЦІЙНОГО КОНТРОЛЮ</t>
  </si>
  <si>
    <t>ІІІ. СТАЦІОНАРНА ГРУПА</t>
  </si>
  <si>
    <t>ЛЕШНІВСЬКА СІЛЬСЬКА ЛІКАРСЬКА АМБУЛАТОРІЯ ЗПСМ</t>
  </si>
  <si>
    <t>ПОНИКОВИЦЬКА СІЛЬСЬКА ЛІКАРСЬКА АМБУЛАТОРІЯ ЗПСМ</t>
  </si>
  <si>
    <t>СУХОВІЛЬСЬКА СІЛЬСЬКА ЛІКАРСЬКА АМБУЛАТОРІЯ ЗПСМ</t>
  </si>
  <si>
    <t>доплата до постанови</t>
  </si>
  <si>
    <t>БАКТЕРІОЛОГІЧНЕ ВІДДІЛЕННЯ КДЛ</t>
  </si>
  <si>
    <t>ПУНКТ ПЕРЕЛИВАННЯ КРОВІ</t>
  </si>
  <si>
    <t>ДІАГНОСТИЧНЕ ВІДДІЛЕННЯ</t>
  </si>
  <si>
    <t>РЕНТГЕНОЛОГІЧНЕ ВІДДІЛЕННЯ</t>
  </si>
  <si>
    <t>Сестра- господиня</t>
  </si>
  <si>
    <t>Фельдшер-лаборант</t>
  </si>
  <si>
    <t xml:space="preserve">Лікар-офтальмолог   </t>
  </si>
  <si>
    <t>Лікар-дерматовенеролог</t>
  </si>
  <si>
    <t xml:space="preserve">Лікар-рентгенолог  </t>
  </si>
  <si>
    <t xml:space="preserve">Лікар-невропатолог  </t>
  </si>
  <si>
    <t xml:space="preserve">Лікар- отоларинголог </t>
  </si>
  <si>
    <t>Бактеріолог</t>
  </si>
  <si>
    <t xml:space="preserve">Лікар акушер-гінеколог  </t>
  </si>
  <si>
    <t>Додаток 2</t>
  </si>
  <si>
    <t xml:space="preserve">Лікар-психіатр </t>
  </si>
  <si>
    <t>Лаборант бактеріолог</t>
  </si>
  <si>
    <t>доплата до мінімальної з/п</t>
  </si>
  <si>
    <t xml:space="preserve">Завідувач госпрозрахункового відділення по наданю платних послуг, лікар- хірург  </t>
  </si>
  <si>
    <t>Сестра медична хірургічного кабінету</t>
  </si>
  <si>
    <t>Сестра медична дерматовенерологічного кабінету</t>
  </si>
  <si>
    <t>Сестра медична неврологічного кабінету</t>
  </si>
  <si>
    <t>Сестра медична офтальмологічного кабінету</t>
  </si>
  <si>
    <t>Сестра медична психіатричного кабінету</t>
  </si>
  <si>
    <t>Сестра медична наркологічного кабінету</t>
  </si>
  <si>
    <t>Сестра медична терапевтичного кабінету</t>
  </si>
  <si>
    <t xml:space="preserve">Завідувач загально - поліклінічним  відділенням, лікар -терапевт </t>
  </si>
  <si>
    <t xml:space="preserve">Завідувач ФАПом, фельдшер </t>
  </si>
  <si>
    <t xml:space="preserve">Завідувач ФАПом, сестра медична </t>
  </si>
  <si>
    <t xml:space="preserve">Завідувач ФАПом, сестра медична ЗПСМ </t>
  </si>
  <si>
    <t>Завідувач ФАПом, сестра медична  ЗПСМ</t>
  </si>
  <si>
    <t xml:space="preserve">Завідувач ФАПом,сестра медична ЗПСМ </t>
  </si>
  <si>
    <t xml:space="preserve">Завідувач ФАПом, акушерка  </t>
  </si>
  <si>
    <t>Завідувач ФАПом, фельдшер</t>
  </si>
  <si>
    <t xml:space="preserve">Завідувач ФАПом,акушерка </t>
  </si>
  <si>
    <t xml:space="preserve">Завідувач ФАПом, акушерка </t>
  </si>
  <si>
    <t xml:space="preserve">Завідувач ФАПом, фельдшер  </t>
  </si>
  <si>
    <t>РАЗОМ по КНП "Бродівська ЦМЛ"</t>
  </si>
  <si>
    <t xml:space="preserve">Сестра медична( процедурного кабінету ) </t>
  </si>
  <si>
    <t xml:space="preserve">Електромонтер з обслуговування електроустаткування                            </t>
  </si>
  <si>
    <t>Робітник з комплексного обслуговування й ремонту будинків</t>
  </si>
  <si>
    <t>Робітник з комплексного прибирання та утримання будинків з прилеглими територіями</t>
  </si>
  <si>
    <t>Водій легкового автомобіля "Рено - Дастер".</t>
  </si>
  <si>
    <t xml:space="preserve">Лікар загальної практики - сімейний лікар      </t>
  </si>
  <si>
    <t xml:space="preserve">Сестра медична загальної практики -сімейної медицини </t>
  </si>
  <si>
    <t xml:space="preserve"> КНП "Бродівська центральна міська лікарня" Бродівської міської ради Львівської області</t>
  </si>
  <si>
    <t>АМБУЛАТОРІЇ ЗАГАЛЬНОЇ ПРАКТИКИ СІМЕЙНОЇ МЕДИЦИНИ КНП "БРОДІВСЬКОЇ ЦМЛ"</t>
  </si>
  <si>
    <t>Заступник головного бухгалтера</t>
  </si>
  <si>
    <t xml:space="preserve">2/к </t>
  </si>
  <si>
    <t>Завідувач складу</t>
  </si>
  <si>
    <t xml:space="preserve">Водій автотранспортних засобів         </t>
  </si>
  <si>
    <t xml:space="preserve">Водій автотранспортних засобів       </t>
  </si>
  <si>
    <t xml:space="preserve">Водій автотранспортних засобів        </t>
  </si>
  <si>
    <t>2кл</t>
  </si>
  <si>
    <t xml:space="preserve">Молодша медична сестра (санітарка- палатна) </t>
  </si>
  <si>
    <t>Старша сестра медична  (стерилізації )</t>
  </si>
  <si>
    <t>Сестра медична  (стерилізації )</t>
  </si>
  <si>
    <t>Сестра медична (кабінету УЗД)</t>
  </si>
  <si>
    <t xml:space="preserve">Лікар - анестезіолог дитячий </t>
  </si>
  <si>
    <t xml:space="preserve">Лаборант з клінічної діагностики (цитолог КЛД)  </t>
  </si>
  <si>
    <t xml:space="preserve">Лаборант з клінічної діагностики </t>
  </si>
  <si>
    <t xml:space="preserve">Лаборант з клінічної діагностики  </t>
  </si>
  <si>
    <t>Лаборант з клінічної діагностики</t>
  </si>
  <si>
    <t>Старший інспектор з кадрів</t>
  </si>
  <si>
    <t>Інспектор з кадрів</t>
  </si>
  <si>
    <t xml:space="preserve">Завідувач  відділення, лікар -  статистик    </t>
  </si>
  <si>
    <t xml:space="preserve">Фельдшер - лаборант КЛД </t>
  </si>
  <si>
    <t xml:space="preserve">Фельдшер -  лаборант КЛД </t>
  </si>
  <si>
    <t xml:space="preserve">Лаборант з паразитології КЛД    </t>
  </si>
  <si>
    <t xml:space="preserve">Лаборант КЛД      </t>
  </si>
  <si>
    <t xml:space="preserve">Молодша медична сестра (санітарка-прибиральниця) КДЛ </t>
  </si>
  <si>
    <t xml:space="preserve">Бактеріолог </t>
  </si>
  <si>
    <t xml:space="preserve">Лаборант </t>
  </si>
  <si>
    <t xml:space="preserve">Фельдшер-лаборант </t>
  </si>
  <si>
    <t xml:space="preserve">Молодша медична сестра (санітарка-прибиральниця)  </t>
  </si>
  <si>
    <t xml:space="preserve">Фельдшер -  лаборант </t>
  </si>
  <si>
    <t xml:space="preserve">Молодша медична сестра (санітарка-прибиральниця) </t>
  </si>
  <si>
    <t xml:space="preserve">Лікар  з УЗД кабінету УЗД   </t>
  </si>
  <si>
    <t xml:space="preserve">Лікар  з УЗД кабінету УЗД  </t>
  </si>
  <si>
    <t xml:space="preserve">Лікар - ендоскопіст ендоскопічного кабінету  </t>
  </si>
  <si>
    <t xml:space="preserve">Сестра медична (кабінету ендоскопії) </t>
  </si>
  <si>
    <t xml:space="preserve">Сестра медична (кабінету функціональної діагностики) </t>
  </si>
  <si>
    <t xml:space="preserve">Лікар -  рентгенолог     </t>
  </si>
  <si>
    <t xml:space="preserve">Молодша  медична сестра (санітарка-прибиральниця) </t>
  </si>
  <si>
    <t xml:space="preserve">Лікар приймального відділення </t>
  </si>
  <si>
    <t xml:space="preserve">Лікар приймального відділення  </t>
  </si>
  <si>
    <t xml:space="preserve">Старша сестра медична </t>
  </si>
  <si>
    <t xml:space="preserve">Сестра медична (з дієтичного харчування) </t>
  </si>
  <si>
    <t xml:space="preserve">Завідувач відділенням , лікар - анестезіолог </t>
  </si>
  <si>
    <t xml:space="preserve">Сестра медична-анестезист  </t>
  </si>
  <si>
    <t xml:space="preserve">Сестра медична - анестезист    </t>
  </si>
  <si>
    <t xml:space="preserve">Сестра медична - анестезист     </t>
  </si>
  <si>
    <t xml:space="preserve">Сестра медична - анестезист   </t>
  </si>
  <si>
    <t xml:space="preserve">Сестра медична -анестезист   </t>
  </si>
  <si>
    <t xml:space="preserve">Лікар-фтизіатр </t>
  </si>
  <si>
    <t xml:space="preserve">Лікар-епідеміолог  </t>
  </si>
  <si>
    <t xml:space="preserve">Фармацевт клінічний </t>
  </si>
  <si>
    <t xml:space="preserve">Помічник лікаря-епідеміолога </t>
  </si>
  <si>
    <t xml:space="preserve">Асистент фармацевта </t>
  </si>
  <si>
    <t xml:space="preserve">Статистик-медичний </t>
  </si>
  <si>
    <t xml:space="preserve">Лікар - терапевт </t>
  </si>
  <si>
    <t>Лікар -  кардіолог</t>
  </si>
  <si>
    <t>Лікар - терапевт</t>
  </si>
  <si>
    <t xml:space="preserve">Старша сестра медична  </t>
  </si>
  <si>
    <t xml:space="preserve">Лікар - хірург     </t>
  </si>
  <si>
    <t xml:space="preserve">Лікар - хірург    </t>
  </si>
  <si>
    <t xml:space="preserve">Лікар - уролог  </t>
  </si>
  <si>
    <t xml:space="preserve">Лікар-офтальмолог </t>
  </si>
  <si>
    <t>Лікар-отоланголог</t>
  </si>
  <si>
    <t xml:space="preserve">Сестра медична  (процедурного кабінету)  </t>
  </si>
  <si>
    <t xml:space="preserve">Старша сестра медична  операційна </t>
  </si>
  <si>
    <t xml:space="preserve">Сестра медична  операційна </t>
  </si>
  <si>
    <t xml:space="preserve">Лікар-ортопед-травматолог </t>
  </si>
  <si>
    <t xml:space="preserve">Сестра медична  (перевязувальна  </t>
  </si>
  <si>
    <t xml:space="preserve">Сестра медична  (перевязувальна гнійної хірургії )   </t>
  </si>
  <si>
    <t xml:space="preserve">Сестра медична  (процедурного кабінету гнійної хірургії)  </t>
  </si>
  <si>
    <t xml:space="preserve">Сестра медична  гнійної хірургії </t>
  </si>
  <si>
    <t>Молодша медична сестра (санітарка палатна гнійної хірургії )</t>
  </si>
  <si>
    <t>Молодша медична сестра (санітарка  операційна)</t>
  </si>
  <si>
    <t xml:space="preserve">Завідувач відділенням,   лікар - невропатолог </t>
  </si>
  <si>
    <t xml:space="preserve">Лікар - невропатолог </t>
  </si>
  <si>
    <t xml:space="preserve">Сестра медична ( з масажу) </t>
  </si>
  <si>
    <t xml:space="preserve">Сестра медична (з лікувальної фізкультури ) </t>
  </si>
  <si>
    <t xml:space="preserve">Сестра медична  (процедурного каб.) </t>
  </si>
  <si>
    <t xml:space="preserve">Завідувач відділенням,      лікар -  педіатр </t>
  </si>
  <si>
    <t xml:space="preserve">Лікар - педіатр  </t>
  </si>
  <si>
    <t xml:space="preserve">Лікар - педіатр     </t>
  </si>
  <si>
    <t xml:space="preserve">Завідувач  відділенням, лікар- акушер-гінеколог  </t>
  </si>
  <si>
    <t xml:space="preserve">Лікар - педіатр- неонатолог </t>
  </si>
  <si>
    <t xml:space="preserve">Лікар - педіатр       </t>
  </si>
  <si>
    <t xml:space="preserve">Сестра медична  (палати новонароджених) </t>
  </si>
  <si>
    <t xml:space="preserve">Сестра медична ( палати новонароджених ) </t>
  </si>
  <si>
    <t xml:space="preserve">Сестра медична  (палати новонароджених ) </t>
  </si>
  <si>
    <t xml:space="preserve">Сестра медична ( операційна  ) </t>
  </si>
  <si>
    <t xml:space="preserve">Молодша медична сестра  (санітарка прибиральниця) </t>
  </si>
  <si>
    <t xml:space="preserve">Завідувач відділенням,   лікар - інфекціоніст </t>
  </si>
  <si>
    <t xml:space="preserve">Лікар - інфекціоніст    </t>
  </si>
  <si>
    <t xml:space="preserve">Лікар - інфекціоніст </t>
  </si>
  <si>
    <t xml:space="preserve">Лікар - інфекціоніст- дитячий   </t>
  </si>
  <si>
    <t xml:space="preserve">Молодша медична сестра (санітарка-палатна) </t>
  </si>
  <si>
    <t xml:space="preserve">Завідувач  відділенням , лікар акушер-гінеколог </t>
  </si>
  <si>
    <t xml:space="preserve">Лікар-терапевт  </t>
  </si>
  <si>
    <t xml:space="preserve">Лікар-кардіолог </t>
  </si>
  <si>
    <t xml:space="preserve">Лікар - хірург хірургічного кабінету </t>
  </si>
  <si>
    <t xml:space="preserve">Лікар -  уролог урологічного кабінету </t>
  </si>
  <si>
    <t xml:space="preserve">Лікар - ортопед-травматолог травматологічного кабінету </t>
  </si>
  <si>
    <t xml:space="preserve">Лікар ЛКК </t>
  </si>
  <si>
    <t xml:space="preserve">Лікар - отоларинголог  отоларингологічного кабінету </t>
  </si>
  <si>
    <t xml:space="preserve">Лікар - отоларинголог-дитячий   отоларингологічного кабінету </t>
  </si>
  <si>
    <t xml:space="preserve">Лікар - офтальмолог -дитячий  офтальмологічного кабінету </t>
  </si>
  <si>
    <t xml:space="preserve">Лікар - офтальмолог  офтальмологічного кабінету </t>
  </si>
  <si>
    <t xml:space="preserve">Лікар-онколог онкологічного кабінету </t>
  </si>
  <si>
    <t xml:space="preserve">Лікар - невропатолог  неврологічного кабінету </t>
  </si>
  <si>
    <t xml:space="preserve">Лікар -  невропатолог неврологічного кабінету </t>
  </si>
  <si>
    <t xml:space="preserve">Лікар - невролог-дитячий  неврологічного кабінету </t>
  </si>
  <si>
    <t xml:space="preserve">Лікар -  психіатр -дитячий психіатричного кабінету </t>
  </si>
  <si>
    <t xml:space="preserve">Лікар -  психіатр  психіатричного кабінету </t>
  </si>
  <si>
    <t xml:space="preserve">Лікар - ендокринолог ендокринологічного кабінету </t>
  </si>
  <si>
    <t xml:space="preserve">Лікар - інфекціоніст кабінету інфекційних захворювань </t>
  </si>
  <si>
    <t xml:space="preserve">Лікар - нарколог наркологічного кабінету  </t>
  </si>
  <si>
    <t xml:space="preserve">Лікар - гастроентеролог гастроентерологічного кабінету </t>
  </si>
  <si>
    <t xml:space="preserve">Лікар -  дерматовенеролог дерматовенерологічного кабінету </t>
  </si>
  <si>
    <t xml:space="preserve">Лікар - дерматовенеролог  дерматовенерологічного кабінету </t>
  </si>
  <si>
    <t xml:space="preserve">Лікар-фізіотерапевт </t>
  </si>
  <si>
    <t xml:space="preserve">Лікар-стоматолог </t>
  </si>
  <si>
    <t xml:space="preserve">Сестра медична  травматолог кабінету </t>
  </si>
  <si>
    <t xml:space="preserve">Сестра медична  неврологічного кабінету  </t>
  </si>
  <si>
    <t>Сестра медична  неврологічного кабінету</t>
  </si>
  <si>
    <t xml:space="preserve">Сестра медична  офтальмологічного кабінету  </t>
  </si>
  <si>
    <t xml:space="preserve">Сестра медична  офтальмологічного кабінету </t>
  </si>
  <si>
    <t xml:space="preserve">Сестра медична   хірургічного кабінету  </t>
  </si>
  <si>
    <t xml:space="preserve">Сестра медична урологічного кабінету  </t>
  </si>
  <si>
    <t xml:space="preserve">Сестра медична   кабінету інфекійних  захворювань  </t>
  </si>
  <si>
    <t xml:space="preserve">Сестра медична  онкологічного кабінету  </t>
  </si>
  <si>
    <t xml:space="preserve">Сестра медична  ендокринолог кабінету  </t>
  </si>
  <si>
    <t xml:space="preserve">Сестра медична  психіатричного кабінету </t>
  </si>
  <si>
    <t xml:space="preserve">Сестра медична   наркологічного кабінету  </t>
  </si>
  <si>
    <t xml:space="preserve">Сестра медична   дерматовенерологічного кабінету </t>
  </si>
  <si>
    <t xml:space="preserve">Сестра медична отоларингологічного кабінету </t>
  </si>
  <si>
    <t>Сестра медична  кабінету "Довіра"</t>
  </si>
  <si>
    <t xml:space="preserve">Сестра медична  кардіологічного кабінету </t>
  </si>
  <si>
    <t xml:space="preserve">Сестра медична  гастроентерологічного кабінету </t>
  </si>
  <si>
    <t xml:space="preserve">Сестра медична з фізіотерапії </t>
  </si>
  <si>
    <t>Машиніст із прання та ремонту спецодягу</t>
  </si>
  <si>
    <t>Дезинфектор</t>
  </si>
  <si>
    <t>Старша сестра медична</t>
  </si>
  <si>
    <t>Бродівської міської ради</t>
  </si>
  <si>
    <t xml:space="preserve">  </t>
  </si>
  <si>
    <t>Лікар-стоматолог - терапевт</t>
  </si>
  <si>
    <t>Лікар-психотерапевт</t>
  </si>
  <si>
    <t>Лікар-хірург-дерматолог</t>
  </si>
  <si>
    <t>Інженер-програміст</t>
  </si>
  <si>
    <t>ВІДДІЛ ЕКОНОМІКИ ТА ПІБЛІЧНИХ ЗАКУПІВЕЛЬ</t>
  </si>
  <si>
    <t>Начальник відділу економіки та публічних закупівель, фахівець з публічних закупівель</t>
  </si>
  <si>
    <t>Фахівець з цивільного захисту</t>
  </si>
  <si>
    <t>Завідувач відділення, вірусолог</t>
  </si>
  <si>
    <t>Вірусолог</t>
  </si>
  <si>
    <t>Керівник структурного підрозділу</t>
  </si>
  <si>
    <t>Керівники</t>
  </si>
  <si>
    <t>Керівники структурного підрозділу</t>
  </si>
  <si>
    <t xml:space="preserve">Завідувач відділенням, лікар  з ультразвукової діагностики   </t>
  </si>
  <si>
    <t xml:space="preserve">Молодша медична сестра  (санітарка операційна) </t>
  </si>
  <si>
    <t>Лікар - невропатолог</t>
  </si>
  <si>
    <t>Перекладач жестової мови (сурдоперекладач)</t>
  </si>
  <si>
    <t>Штатний розпис станом на 01.01.2025 р.</t>
  </si>
  <si>
    <t xml:space="preserve">Лікар з  функціональної діагностики кабінету функціональної діагностики </t>
  </si>
  <si>
    <t xml:space="preserve">Старший  водій атотранспортних засобів     </t>
  </si>
  <si>
    <t xml:space="preserve">Госпрозрахункове відділення  по  наданню платних послуг КНП "Бродівська ЦМЛ" Бродівської міської ради Львівської області </t>
  </si>
  <si>
    <t xml:space="preserve">Завідувач приймальним відділенням, лікар-невропатолог  </t>
  </si>
  <si>
    <t xml:space="preserve">Лікар  приймального відділення, лікар-терапевт </t>
  </si>
  <si>
    <t xml:space="preserve">Лікар приймального відділення, лікар - терапевт  </t>
  </si>
  <si>
    <t xml:space="preserve">Завідувач  відділенням, лікар - хірург      </t>
  </si>
  <si>
    <t xml:space="preserve">Завідувач  відділенням, лікар-терапевт  </t>
  </si>
  <si>
    <t xml:space="preserve">Завідувач відділенням,  лікар- рентгенолог </t>
  </si>
  <si>
    <t>доплата до мінімалки 8000</t>
  </si>
  <si>
    <t>Інженер  з метрології</t>
  </si>
  <si>
    <t>Водій</t>
  </si>
  <si>
    <t>Економіст-спеціаліст</t>
  </si>
  <si>
    <t>Провідний економіст-спеціаліст</t>
  </si>
  <si>
    <t>Завідувач віддділенням інфекційного контролю, лікар-інфекціоніст</t>
  </si>
  <si>
    <t>Завідувач відділенням, фізичний терапевт</t>
  </si>
  <si>
    <t>Фізичний терапевт</t>
  </si>
  <si>
    <t>Лікар фізичної та реабілітаційної медицини</t>
  </si>
  <si>
    <t>Ерготерапевт</t>
  </si>
  <si>
    <t>Терапевт мови і мовлення</t>
  </si>
  <si>
    <t>Асистент фізичного терапевта</t>
  </si>
  <si>
    <t>Асистент ерготерапевта</t>
  </si>
  <si>
    <t>ІV. РЕАБІЛІТАЦІЙНІ ПІДРОЗДІЛИ</t>
  </si>
  <si>
    <t>ВІДДІЛЕННЯ МЕДИЧНОЇ РЕАБІЛІТАЦІЇ</t>
  </si>
  <si>
    <t>V. ПОЛІКЛІНІЧНІ ПІДРОЗДІЛИ</t>
  </si>
  <si>
    <t>VІ. ДОПОМІЖНА ГРУПА</t>
  </si>
  <si>
    <t>VІІ. АМБУЛАТОРІЇ ЗАГАЛЬНОЇ ПРАКТИКИ СІМЕЙНОЇ МЕДИЦИНИ</t>
  </si>
  <si>
    <t>VІІІ. ФЕЛЬДШЕРСЬКО-АКУШЕРСЬКІ ПУНКТИ</t>
  </si>
  <si>
    <t xml:space="preserve">до рішення виконавчого комітету </t>
  </si>
  <si>
    <t>від 29 січня 2025 року № 33/02-02</t>
  </si>
  <si>
    <t xml:space="preserve">                                                           Секретар виконавчого комітету </t>
  </si>
  <si>
    <t xml:space="preserve">       </t>
  </si>
  <si>
    <t xml:space="preserve">                               Марія СТЕПАНКІВ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</si>
</sst>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г_р_н_._-;\-* #,##0.00\ _г_р_н_._-;_-* &quot;-&quot;??\ _г_р_н_._-;_-@_-"/>
    <numFmt numFmtId="165" formatCode="0.0"/>
    <numFmt numFmtId="166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1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11" fillId="0" borderId="1" xfId="0" applyFont="1" applyBorder="1"/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11" fillId="2" borderId="1" xfId="0" applyNumberFormat="1" applyFont="1" applyFill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11" fillId="2" borderId="1" xfId="0" applyFont="1" applyFill="1" applyBorder="1"/>
    <xf numFmtId="0" fontId="2" fillId="2" borderId="9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/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2" fontId="11" fillId="2" borderId="10" xfId="0" applyNumberFormat="1" applyFont="1" applyFill="1" applyBorder="1" applyAlignment="1">
      <alignment horizontal="center"/>
    </xf>
    <xf numFmtId="2" fontId="11" fillId="2" borderId="8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2" borderId="8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11" fillId="2" borderId="8" xfId="0" applyNumberFormat="1" applyFont="1" applyFill="1" applyBorder="1" applyAlignment="1">
      <alignment horizontal="center" wrapText="1"/>
    </xf>
    <xf numFmtId="2" fontId="11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2" fillId="0" borderId="0" xfId="0" applyFont="1"/>
    <xf numFmtId="0" fontId="3" fillId="0" borderId="0" xfId="0" applyFont="1"/>
    <xf numFmtId="0" fontId="6" fillId="0" borderId="0" xfId="0" applyFont="1"/>
    <xf numFmtId="0" fontId="6" fillId="0" borderId="13" xfId="0" applyFont="1" applyBorder="1" applyAlignment="1">
      <alignment horizontal="left" wrapText="1"/>
    </xf>
    <xf numFmtId="0" fontId="6" fillId="0" borderId="13" xfId="0" applyFont="1" applyBorder="1" applyAlignment="1">
      <alignment horizontal="center" wrapText="1"/>
    </xf>
    <xf numFmtId="2" fontId="6" fillId="0" borderId="13" xfId="0" applyNumberFormat="1" applyFont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9" fillId="0" borderId="8" xfId="0" applyFont="1" applyBorder="1" applyAlignment="1">
      <alignment wrapText="1"/>
    </xf>
    <xf numFmtId="0" fontId="11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8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3" fillId="0" borderId="0" xfId="0" applyFont="1"/>
    <xf numFmtId="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justify" wrapText="1"/>
    </xf>
    <xf numFmtId="0" fontId="6" fillId="3" borderId="10" xfId="0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left" wrapText="1"/>
    </xf>
    <xf numFmtId="2" fontId="6" fillId="3" borderId="2" xfId="0" applyNumberFormat="1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left" wrapText="1"/>
    </xf>
    <xf numFmtId="2" fontId="6" fillId="3" borderId="8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6" fillId="3" borderId="10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9" fillId="0" borderId="15" xfId="0" applyFont="1" applyBorder="1"/>
    <xf numFmtId="0" fontId="4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wrapText="1"/>
    </xf>
    <xf numFmtId="165" fontId="11" fillId="2" borderId="1" xfId="0" applyNumberFormat="1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 wrapText="1"/>
    </xf>
    <xf numFmtId="165" fontId="11" fillId="2" borderId="1" xfId="0" applyNumberFormat="1" applyFont="1" applyFill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 wrapText="1"/>
    </xf>
    <xf numFmtId="0" fontId="2" fillId="0" borderId="0" xfId="0" applyFont="1" applyAlignment="1">
      <alignment horizontal="right"/>
    </xf>
    <xf numFmtId="165" fontId="11" fillId="2" borderId="10" xfId="0" applyNumberFormat="1" applyFont="1" applyFill="1" applyBorder="1" applyAlignment="1">
      <alignment horizontal="center" wrapText="1"/>
    </xf>
    <xf numFmtId="165" fontId="11" fillId="2" borderId="8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165" fontId="11" fillId="2" borderId="6" xfId="0" applyNumberFormat="1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6" fillId="0" borderId="13" xfId="0" applyFont="1" applyBorder="1"/>
    <xf numFmtId="0" fontId="6" fillId="0" borderId="13" xfId="0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2" fontId="8" fillId="2" borderId="10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2" fontId="8" fillId="2" borderId="8" xfId="0" applyNumberFormat="1" applyFont="1" applyFill="1" applyBorder="1" applyAlignment="1">
      <alignment horizontal="center" wrapText="1"/>
    </xf>
    <xf numFmtId="2" fontId="2" fillId="0" borderId="6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6" fontId="11" fillId="2" borderId="8" xfId="0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left" wrapText="1"/>
    </xf>
    <xf numFmtId="2" fontId="11" fillId="2" borderId="10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left" wrapText="1"/>
    </xf>
    <xf numFmtId="165" fontId="11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2" fontId="11" fillId="2" borderId="2" xfId="0" applyNumberFormat="1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8" fillId="2" borderId="22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left" wrapText="1"/>
    </xf>
    <xf numFmtId="165" fontId="8" fillId="2" borderId="8" xfId="0" applyNumberFormat="1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left" wrapText="1"/>
    </xf>
    <xf numFmtId="0" fontId="2" fillId="2" borderId="24" xfId="0" applyFont="1" applyFill="1" applyBorder="1" applyAlignment="1">
      <alignment horizontal="center" wrapText="1"/>
    </xf>
    <xf numFmtId="2" fontId="11" fillId="2" borderId="24" xfId="0" applyNumberFormat="1" applyFont="1" applyFill="1" applyBorder="1" applyAlignment="1">
      <alignment horizontal="center" wrapText="1"/>
    </xf>
    <xf numFmtId="165" fontId="11" fillId="2" borderId="24" xfId="0" applyNumberFormat="1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165" fontId="8" fillId="2" borderId="10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0" fontId="5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 wrapText="1"/>
    </xf>
    <xf numFmtId="2" fontId="6" fillId="4" borderId="10" xfId="0" applyNumberFormat="1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left" wrapText="1"/>
    </xf>
    <xf numFmtId="0" fontId="6" fillId="4" borderId="8" xfId="0" applyFont="1" applyFill="1" applyBorder="1" applyAlignment="1">
      <alignment horizontal="center" wrapText="1"/>
    </xf>
    <xf numFmtId="2" fontId="6" fillId="4" borderId="8" xfId="0" applyNumberFormat="1" applyFont="1" applyFill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11" fillId="2" borderId="8" xfId="0" applyFont="1" applyFill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6" fillId="4" borderId="10" xfId="0" applyFont="1" applyFill="1" applyBorder="1" applyAlignment="1">
      <alignment wrapText="1"/>
    </xf>
    <xf numFmtId="0" fontId="5" fillId="4" borderId="16" xfId="0" applyFont="1" applyFill="1" applyBorder="1" applyAlignment="1">
      <alignment horizontal="center"/>
    </xf>
    <xf numFmtId="0" fontId="6" fillId="4" borderId="6" xfId="0" applyFont="1" applyFill="1" applyBorder="1" applyAlignment="1">
      <alignment wrapText="1"/>
    </xf>
    <xf numFmtId="0" fontId="6" fillId="4" borderId="6" xfId="0" applyFont="1" applyFill="1" applyBorder="1" applyAlignment="1">
      <alignment horizontal="center" wrapText="1"/>
    </xf>
    <xf numFmtId="2" fontId="6" fillId="4" borderId="6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5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 wrapText="1"/>
    </xf>
    <xf numFmtId="165" fontId="6" fillId="4" borderId="10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165" fontId="6" fillId="4" borderId="8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2" fontId="8" fillId="2" borderId="10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 wrapText="1"/>
    </xf>
    <xf numFmtId="2" fontId="8" fillId="2" borderId="25" xfId="0" applyNumberFormat="1" applyFont="1" applyFill="1" applyBorder="1" applyAlignment="1">
      <alignment horizontal="center" wrapText="1"/>
    </xf>
    <xf numFmtId="0" fontId="11" fillId="2" borderId="10" xfId="0" applyFont="1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11" fillId="2" borderId="2" xfId="0" applyFont="1" applyFill="1" applyBorder="1" applyAlignment="1">
      <alignment wrapText="1"/>
    </xf>
    <xf numFmtId="0" fontId="5" fillId="4" borderId="26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center" wrapText="1"/>
    </xf>
    <xf numFmtId="2" fontId="6" fillId="4" borderId="2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2" fontId="6" fillId="4" borderId="6" xfId="0" applyNumberFormat="1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8" xfId="0" applyFont="1" applyFill="1" applyBorder="1"/>
    <xf numFmtId="0" fontId="11" fillId="2" borderId="8" xfId="0" applyFont="1" applyFill="1" applyBorder="1" applyAlignment="1">
      <alignment horizontal="center"/>
    </xf>
    <xf numFmtId="165" fontId="11" fillId="2" borderId="8" xfId="0" applyNumberFormat="1" applyFont="1" applyFill="1" applyBorder="1" applyAlignment="1">
      <alignment horizontal="center"/>
    </xf>
    <xf numFmtId="165" fontId="11" fillId="2" borderId="10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/>
    </xf>
    <xf numFmtId="2" fontId="11" fillId="2" borderId="27" xfId="0" applyNumberFormat="1" applyFont="1" applyFill="1" applyBorder="1" applyAlignment="1">
      <alignment horizontal="center"/>
    </xf>
    <xf numFmtId="2" fontId="11" fillId="2" borderId="28" xfId="0" applyNumberFormat="1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/>
    <xf numFmtId="0" fontId="11" fillId="2" borderId="24" xfId="0" applyFont="1" applyFill="1" applyBorder="1" applyAlignment="1">
      <alignment horizontal="center" wrapText="1"/>
    </xf>
    <xf numFmtId="2" fontId="11" fillId="2" borderId="24" xfId="0" applyNumberFormat="1" applyFont="1" applyFill="1" applyBorder="1" applyAlignment="1">
      <alignment horizontal="center"/>
    </xf>
    <xf numFmtId="165" fontId="11" fillId="2" borderId="24" xfId="0" applyNumberFormat="1" applyFont="1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2" fontId="6" fillId="4" borderId="8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left" wrapText="1"/>
    </xf>
    <xf numFmtId="0" fontId="11" fillId="3" borderId="10" xfId="0" applyFont="1" applyFill="1" applyBorder="1" applyAlignment="1">
      <alignment horizontal="center" wrapText="1"/>
    </xf>
    <xf numFmtId="2" fontId="11" fillId="3" borderId="10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center" wrapText="1"/>
    </xf>
    <xf numFmtId="2" fontId="11" fillId="3" borderId="2" xfId="0" applyNumberFormat="1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left" wrapText="1"/>
    </xf>
    <xf numFmtId="0" fontId="11" fillId="3" borderId="8" xfId="0" applyFont="1" applyFill="1" applyBorder="1" applyAlignment="1">
      <alignment horizontal="center" wrapText="1"/>
    </xf>
    <xf numFmtId="2" fontId="11" fillId="3" borderId="8" xfId="0" applyNumberFormat="1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/>
    </xf>
    <xf numFmtId="164" fontId="6" fillId="3" borderId="10" xfId="1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center" wrapText="1"/>
    </xf>
    <xf numFmtId="2" fontId="6" fillId="3" borderId="6" xfId="0" applyNumberFormat="1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 wrapText="1"/>
    </xf>
    <xf numFmtId="0" fontId="5" fillId="3" borderId="26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11" fillId="2" borderId="13" xfId="0" applyFont="1" applyFill="1" applyBorder="1"/>
    <xf numFmtId="0" fontId="11" fillId="2" borderId="13" xfId="0" applyFont="1" applyFill="1" applyBorder="1" applyAlignment="1">
      <alignment horizontal="center"/>
    </xf>
    <xf numFmtId="2" fontId="11" fillId="2" borderId="13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left" wrapText="1"/>
    </xf>
    <xf numFmtId="0" fontId="6" fillId="5" borderId="10" xfId="0" applyFont="1" applyFill="1" applyBorder="1" applyAlignment="1">
      <alignment horizontal="center" wrapText="1"/>
    </xf>
    <xf numFmtId="2" fontId="6" fillId="5" borderId="10" xfId="0" applyNumberFormat="1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center" wrapText="1"/>
    </xf>
    <xf numFmtId="2" fontId="6" fillId="5" borderId="1" xfId="0" applyNumberFormat="1" applyFont="1" applyFill="1" applyBorder="1" applyAlignment="1">
      <alignment horizontal="center" wrapText="1"/>
    </xf>
    <xf numFmtId="0" fontId="5" fillId="5" borderId="12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left" wrapText="1"/>
    </xf>
    <xf numFmtId="0" fontId="6" fillId="5" borderId="8" xfId="0" applyFont="1" applyFill="1" applyBorder="1" applyAlignment="1">
      <alignment horizontal="center" wrapText="1"/>
    </xf>
    <xf numFmtId="2" fontId="6" fillId="5" borderId="8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justify" wrapText="1"/>
    </xf>
    <xf numFmtId="0" fontId="2" fillId="3" borderId="9" xfId="0" applyFont="1" applyFill="1" applyBorder="1" applyAlignment="1">
      <alignment horizontal="center" vertical="center"/>
    </xf>
    <xf numFmtId="2" fontId="11" fillId="3" borderId="27" xfId="0" applyNumberFormat="1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vertical="center"/>
    </xf>
    <xf numFmtId="2" fontId="11" fillId="3" borderId="25" xfId="0" applyNumberFormat="1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vertical="center"/>
    </xf>
    <xf numFmtId="2" fontId="11" fillId="3" borderId="29" xfId="0" applyNumberFormat="1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/>
    </xf>
    <xf numFmtId="2" fontId="11" fillId="3" borderId="28" xfId="0" applyNumberFormat="1" applyFont="1" applyFill="1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0" fontId="11" fillId="0" borderId="30" xfId="0" applyFont="1" applyBorder="1" applyAlignment="1">
      <alignment horizontal="left" wrapText="1"/>
    </xf>
    <xf numFmtId="0" fontId="11" fillId="0" borderId="30" xfId="0" applyFont="1" applyBorder="1" applyAlignment="1">
      <alignment horizontal="center" wrapText="1"/>
    </xf>
    <xf numFmtId="2" fontId="11" fillId="0" borderId="30" xfId="0" applyNumberFormat="1" applyFont="1" applyBorder="1" applyAlignment="1">
      <alignment horizontal="center" wrapText="1"/>
    </xf>
    <xf numFmtId="165" fontId="11" fillId="0" borderId="30" xfId="0" applyNumberFormat="1" applyFont="1" applyBorder="1" applyAlignment="1">
      <alignment horizontal="center" wrapText="1"/>
    </xf>
    <xf numFmtId="2" fontId="11" fillId="0" borderId="3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 textRotation="90"/>
    </xf>
    <xf numFmtId="0" fontId="10" fillId="0" borderId="6" xfId="0" applyFont="1" applyBorder="1" applyAlignment="1">
      <alignment horizontal="center" textRotation="90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7"/>
  <sheetViews>
    <sheetView tabSelected="1" showWhiteSpace="0" topLeftCell="A670" zoomScale="115" zoomScaleNormal="115" workbookViewId="0">
      <selection activeCell="D676" sqref="D676"/>
    </sheetView>
  </sheetViews>
  <sheetFormatPr defaultRowHeight="12.75" x14ac:dyDescent="0.2"/>
  <cols>
    <col min="1" max="1" width="3" style="1" customWidth="1"/>
    <col min="2" max="2" width="30.42578125" style="2" customWidth="1"/>
    <col min="3" max="3" width="4.5703125" style="71" customWidth="1"/>
    <col min="4" max="4" width="11" style="1" customWidth="1"/>
    <col min="5" max="5" width="9.5703125" style="1" customWidth="1"/>
    <col min="6" max="6" width="10.28515625" style="1" customWidth="1"/>
    <col min="7" max="8" width="8.7109375" style="1" customWidth="1"/>
    <col min="9" max="9" width="9" style="1" customWidth="1"/>
    <col min="10" max="10" width="7.42578125" style="1" customWidth="1"/>
    <col min="11" max="11" width="8" style="1" customWidth="1"/>
    <col min="12" max="12" width="9" style="1" customWidth="1"/>
    <col min="13" max="13" width="11.5703125" style="1" bestFit="1" customWidth="1"/>
    <col min="14" max="14" width="10.42578125" style="1" bestFit="1" customWidth="1"/>
    <col min="15" max="15" width="18.28515625" style="1" bestFit="1" customWidth="1"/>
    <col min="16" max="16" width="19.42578125" style="1" bestFit="1" customWidth="1"/>
    <col min="17" max="16384" width="9.140625" style="2"/>
  </cols>
  <sheetData>
    <row r="1" spans="1:16" ht="16.5" x14ac:dyDescent="0.25">
      <c r="A1" s="90"/>
      <c r="D1" s="2"/>
      <c r="E1" s="3"/>
      <c r="F1" s="3"/>
      <c r="G1" s="3"/>
      <c r="H1" s="3"/>
      <c r="I1" s="3"/>
      <c r="J1" s="323" t="s">
        <v>202</v>
      </c>
      <c r="K1" s="323"/>
      <c r="L1" s="323"/>
      <c r="M1" s="323"/>
      <c r="N1" s="323"/>
      <c r="O1" s="3"/>
      <c r="P1" s="3"/>
    </row>
    <row r="2" spans="1:16" s="79" customFormat="1" ht="18.75" x14ac:dyDescent="0.3">
      <c r="A2" s="91"/>
      <c r="C2" s="71"/>
      <c r="J2" s="323" t="s">
        <v>421</v>
      </c>
      <c r="K2" s="323"/>
      <c r="L2" s="323"/>
      <c r="M2" s="323"/>
      <c r="N2" s="323"/>
    </row>
    <row r="3" spans="1:16" s="79" customFormat="1" ht="18.75" x14ac:dyDescent="0.3">
      <c r="A3" s="91"/>
      <c r="C3" s="71"/>
      <c r="J3" s="323" t="s">
        <v>374</v>
      </c>
      <c r="K3" s="323"/>
      <c r="L3" s="323"/>
      <c r="M3" s="323"/>
      <c r="N3" s="323"/>
    </row>
    <row r="4" spans="1:16" ht="16.5" x14ac:dyDescent="0.25">
      <c r="H4" s="107"/>
      <c r="J4" s="322" t="s">
        <v>422</v>
      </c>
      <c r="K4" s="322"/>
      <c r="L4" s="322"/>
      <c r="M4" s="322"/>
      <c r="N4" s="322"/>
    </row>
    <row r="5" spans="1:16" ht="18.75" x14ac:dyDescent="0.3">
      <c r="A5" s="290" t="s">
        <v>233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</row>
    <row r="6" spans="1:16" x14ac:dyDescent="0.2">
      <c r="A6" s="321" t="s">
        <v>392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</row>
    <row r="7" spans="1:16" s="5" customFormat="1" ht="11.25" x14ac:dyDescent="0.2">
      <c r="A7" s="291" t="s">
        <v>151</v>
      </c>
      <c r="B7" s="293" t="s">
        <v>1</v>
      </c>
      <c r="C7" s="295"/>
      <c r="D7" s="297" t="s">
        <v>0</v>
      </c>
      <c r="E7" s="297" t="s">
        <v>2</v>
      </c>
      <c r="F7" s="299" t="s">
        <v>39</v>
      </c>
      <c r="G7" s="300"/>
      <c r="H7" s="300"/>
      <c r="I7" s="300"/>
      <c r="J7" s="300"/>
      <c r="K7" s="300"/>
      <c r="L7" s="301"/>
      <c r="M7" s="297" t="s">
        <v>402</v>
      </c>
      <c r="N7" s="297" t="s">
        <v>188</v>
      </c>
      <c r="O7" s="299" t="s">
        <v>5</v>
      </c>
      <c r="P7" s="301"/>
    </row>
    <row r="8" spans="1:16" s="5" customFormat="1" ht="101.25" x14ac:dyDescent="0.2">
      <c r="A8" s="292"/>
      <c r="B8" s="294"/>
      <c r="C8" s="296"/>
      <c r="D8" s="298"/>
      <c r="E8" s="298"/>
      <c r="F8" s="21" t="s">
        <v>40</v>
      </c>
      <c r="G8" s="22" t="s">
        <v>3</v>
      </c>
      <c r="H8" s="23" t="s">
        <v>4</v>
      </c>
      <c r="I8" s="22" t="s">
        <v>13</v>
      </c>
      <c r="J8" s="23" t="s">
        <v>41</v>
      </c>
      <c r="K8" s="22" t="s">
        <v>42</v>
      </c>
      <c r="L8" s="22" t="s">
        <v>178</v>
      </c>
      <c r="M8" s="298"/>
      <c r="N8" s="298"/>
      <c r="O8" s="22" t="s">
        <v>6</v>
      </c>
      <c r="P8" s="22" t="s">
        <v>7</v>
      </c>
    </row>
    <row r="9" spans="1:16" ht="15.75" x14ac:dyDescent="0.25">
      <c r="A9" s="302" t="s">
        <v>153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4"/>
    </row>
    <row r="10" spans="1:16" x14ac:dyDescent="0.2">
      <c r="A10" s="15">
        <v>17</v>
      </c>
      <c r="B10" s="9" t="s">
        <v>43</v>
      </c>
      <c r="C10" s="20"/>
      <c r="D10" s="31">
        <v>1</v>
      </c>
      <c r="E10" s="31">
        <v>28359</v>
      </c>
      <c r="F10" s="31"/>
      <c r="G10" s="31"/>
      <c r="H10" s="31"/>
      <c r="I10" s="31"/>
      <c r="J10" s="31"/>
      <c r="K10" s="31"/>
      <c r="L10" s="31"/>
      <c r="M10" s="31"/>
      <c r="N10" s="31"/>
      <c r="O10" s="31">
        <f>D10*(E10+F10+G10+H10+I10+J10+K10+L10+M10+N10)</f>
        <v>28359</v>
      </c>
      <c r="P10" s="31">
        <f>O10*12</f>
        <v>340308</v>
      </c>
    </row>
    <row r="11" spans="1:16" ht="25.5" x14ac:dyDescent="0.2">
      <c r="A11" s="15"/>
      <c r="B11" s="72" t="s">
        <v>166</v>
      </c>
      <c r="C11" s="20" t="s">
        <v>97</v>
      </c>
      <c r="D11" s="31">
        <v>1</v>
      </c>
      <c r="E11" s="31">
        <v>22687</v>
      </c>
      <c r="F11" s="31"/>
      <c r="G11" s="31"/>
      <c r="H11" s="31"/>
      <c r="I11" s="31"/>
      <c r="J11" s="31"/>
      <c r="K11" s="31"/>
      <c r="L11" s="31"/>
      <c r="M11" s="31"/>
      <c r="N11" s="31"/>
      <c r="O11" s="31">
        <f t="shared" ref="O11:O17" si="0">D11*(E11+F11+G11+H11+I11+J11+K11+L11+M11+N11)</f>
        <v>22687</v>
      </c>
      <c r="P11" s="31">
        <f t="shared" ref="P11:P19" si="1">O11*12</f>
        <v>272244</v>
      </c>
    </row>
    <row r="12" spans="1:16" ht="38.25" x14ac:dyDescent="0.2">
      <c r="A12" s="15"/>
      <c r="B12" s="9" t="s">
        <v>167</v>
      </c>
      <c r="C12" s="20" t="s">
        <v>97</v>
      </c>
      <c r="D12" s="31">
        <v>1</v>
      </c>
      <c r="E12" s="31">
        <v>22687</v>
      </c>
      <c r="F12" s="31"/>
      <c r="G12" s="31"/>
      <c r="H12" s="31"/>
      <c r="I12" s="31"/>
      <c r="J12" s="31"/>
      <c r="K12" s="31"/>
      <c r="L12" s="31"/>
      <c r="M12" s="31"/>
      <c r="N12" s="31"/>
      <c r="O12" s="31">
        <f t="shared" si="0"/>
        <v>22687</v>
      </c>
      <c r="P12" s="31">
        <f t="shared" si="1"/>
        <v>272244</v>
      </c>
    </row>
    <row r="13" spans="1:16" ht="12.75" customHeight="1" x14ac:dyDescent="0.2">
      <c r="A13" s="15"/>
      <c r="B13" s="9" t="s">
        <v>168</v>
      </c>
      <c r="C13" s="20"/>
      <c r="D13" s="31">
        <v>1</v>
      </c>
      <c r="E13" s="31">
        <v>22687</v>
      </c>
      <c r="F13" s="31"/>
      <c r="G13" s="31"/>
      <c r="H13" s="31"/>
      <c r="I13" s="31"/>
      <c r="J13" s="31"/>
      <c r="K13" s="31"/>
      <c r="L13" s="31"/>
      <c r="M13" s="31"/>
      <c r="N13" s="31"/>
      <c r="O13" s="31">
        <f t="shared" si="0"/>
        <v>22687</v>
      </c>
      <c r="P13" s="31">
        <f t="shared" si="1"/>
        <v>272244</v>
      </c>
    </row>
    <row r="14" spans="1:16" x14ac:dyDescent="0.2">
      <c r="A14" s="15">
        <v>11</v>
      </c>
      <c r="B14" s="9" t="s">
        <v>177</v>
      </c>
      <c r="C14" s="20" t="s">
        <v>31</v>
      </c>
      <c r="D14" s="31">
        <v>1</v>
      </c>
      <c r="E14" s="31">
        <v>6294</v>
      </c>
      <c r="F14" s="31">
        <v>904.18</v>
      </c>
      <c r="G14" s="31"/>
      <c r="H14" s="31"/>
      <c r="I14" s="31">
        <v>2159.4499999999998</v>
      </c>
      <c r="J14" s="31"/>
      <c r="K14" s="31"/>
      <c r="L14" s="31"/>
      <c r="M14" s="31"/>
      <c r="N14" s="31">
        <v>4142.37</v>
      </c>
      <c r="O14" s="31">
        <f t="shared" si="0"/>
        <v>13500</v>
      </c>
      <c r="P14" s="31">
        <f t="shared" si="1"/>
        <v>162000</v>
      </c>
    </row>
    <row r="15" spans="1:16" x14ac:dyDescent="0.2">
      <c r="A15" s="15">
        <v>8</v>
      </c>
      <c r="B15" s="9" t="s">
        <v>46</v>
      </c>
      <c r="C15" s="20" t="s">
        <v>106</v>
      </c>
      <c r="D15" s="31">
        <v>1</v>
      </c>
      <c r="E15" s="31">
        <v>5240</v>
      </c>
      <c r="F15" s="31"/>
      <c r="G15" s="31"/>
      <c r="H15" s="31"/>
      <c r="I15" s="31"/>
      <c r="J15" s="31"/>
      <c r="K15" s="31"/>
      <c r="L15" s="31"/>
      <c r="M15" s="31">
        <v>2760</v>
      </c>
      <c r="N15" s="31"/>
      <c r="O15" s="31">
        <f t="shared" si="0"/>
        <v>8000</v>
      </c>
      <c r="P15" s="31">
        <f t="shared" si="1"/>
        <v>96000</v>
      </c>
    </row>
    <row r="16" spans="1:16" x14ac:dyDescent="0.2">
      <c r="A16" s="15">
        <v>8</v>
      </c>
      <c r="B16" s="9" t="s">
        <v>403</v>
      </c>
      <c r="C16" s="20" t="s">
        <v>106</v>
      </c>
      <c r="D16" s="31">
        <v>0.5</v>
      </c>
      <c r="E16" s="31">
        <v>5240</v>
      </c>
      <c r="F16" s="31"/>
      <c r="G16" s="31"/>
      <c r="H16" s="31"/>
      <c r="I16" s="31"/>
      <c r="J16" s="31"/>
      <c r="K16" s="31"/>
      <c r="L16" s="31"/>
      <c r="M16" s="31">
        <v>2760</v>
      </c>
      <c r="N16" s="31"/>
      <c r="O16" s="31">
        <f t="shared" si="0"/>
        <v>4000</v>
      </c>
      <c r="P16" s="31">
        <f t="shared" si="1"/>
        <v>48000</v>
      </c>
    </row>
    <row r="17" spans="1:16" x14ac:dyDescent="0.2">
      <c r="A17" s="15">
        <v>7</v>
      </c>
      <c r="B17" s="9" t="s">
        <v>179</v>
      </c>
      <c r="C17" s="20" t="s">
        <v>106</v>
      </c>
      <c r="D17" s="31">
        <v>1</v>
      </c>
      <c r="E17" s="31">
        <v>4920</v>
      </c>
      <c r="F17" s="31"/>
      <c r="G17" s="31"/>
      <c r="H17" s="31"/>
      <c r="I17" s="31"/>
      <c r="J17" s="31"/>
      <c r="K17" s="31"/>
      <c r="L17" s="31"/>
      <c r="M17" s="31">
        <v>3080</v>
      </c>
      <c r="N17" s="31"/>
      <c r="O17" s="31">
        <f t="shared" si="0"/>
        <v>8000</v>
      </c>
      <c r="P17" s="31">
        <f t="shared" si="1"/>
        <v>96000</v>
      </c>
    </row>
    <row r="18" spans="1:16" x14ac:dyDescent="0.2">
      <c r="A18" s="15">
        <v>7</v>
      </c>
      <c r="B18" s="9" t="s">
        <v>379</v>
      </c>
      <c r="C18" s="20" t="s">
        <v>21</v>
      </c>
      <c r="D18" s="31">
        <v>1</v>
      </c>
      <c r="E18" s="31">
        <v>4920</v>
      </c>
      <c r="F18" s="31"/>
      <c r="G18" s="31"/>
      <c r="H18" s="31"/>
      <c r="I18" s="31"/>
      <c r="J18" s="31"/>
      <c r="K18" s="31"/>
      <c r="L18" s="31"/>
      <c r="M18" s="31">
        <v>3080</v>
      </c>
      <c r="N18" s="31"/>
      <c r="O18" s="31">
        <f>D18*(E18+F18+G18+H18+I18+J18+K18+L18+M18+N18)</f>
        <v>8000</v>
      </c>
      <c r="P18" s="31">
        <f>O18*12</f>
        <v>96000</v>
      </c>
    </row>
    <row r="19" spans="1:16" ht="13.5" thickBot="1" x14ac:dyDescent="0.25">
      <c r="A19" s="15">
        <v>6</v>
      </c>
      <c r="B19" s="9" t="s">
        <v>382</v>
      </c>
      <c r="C19" s="20" t="s">
        <v>21</v>
      </c>
      <c r="D19" s="31">
        <v>0.5</v>
      </c>
      <c r="E19" s="31">
        <v>4633</v>
      </c>
      <c r="F19" s="31"/>
      <c r="G19" s="31"/>
      <c r="H19" s="31"/>
      <c r="I19" s="31"/>
      <c r="J19" s="31"/>
      <c r="K19" s="31"/>
      <c r="L19" s="31"/>
      <c r="M19" s="31">
        <v>3367</v>
      </c>
      <c r="N19" s="31"/>
      <c r="O19" s="31">
        <f>D19*(E19+F19+G19+H19+I19+J19+K19+L19+M19+N19)</f>
        <v>4000</v>
      </c>
      <c r="P19" s="31">
        <f t="shared" si="1"/>
        <v>48000</v>
      </c>
    </row>
    <row r="20" spans="1:16" s="4" customFormat="1" ht="15" x14ac:dyDescent="0.25">
      <c r="A20" s="127"/>
      <c r="B20" s="128" t="s">
        <v>386</v>
      </c>
      <c r="C20" s="127"/>
      <c r="D20" s="129">
        <f>D10+D11+D12+D13</f>
        <v>4</v>
      </c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29">
        <f>O10+O11+O12+O13</f>
        <v>96420</v>
      </c>
      <c r="P20" s="129">
        <f>P10+P11+P12+P13</f>
        <v>1157040</v>
      </c>
    </row>
    <row r="21" spans="1:16" s="4" customFormat="1" ht="13.5" customHeight="1" x14ac:dyDescent="0.25">
      <c r="A21" s="25"/>
      <c r="B21" s="130" t="s">
        <v>385</v>
      </c>
      <c r="C21" s="25"/>
      <c r="D21" s="36">
        <f>D14</f>
        <v>1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36">
        <f>O14</f>
        <v>13500</v>
      </c>
      <c r="P21" s="36">
        <f>P14</f>
        <v>162000</v>
      </c>
    </row>
    <row r="22" spans="1:16" s="4" customFormat="1" ht="15" x14ac:dyDescent="0.25">
      <c r="A22" s="131"/>
      <c r="B22" s="130" t="s">
        <v>10</v>
      </c>
      <c r="C22" s="132"/>
      <c r="D22" s="133">
        <f>D15+D16+D17+D18+D19</f>
        <v>4</v>
      </c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3">
        <f>O15+O16+O17+O18+O19</f>
        <v>32000</v>
      </c>
      <c r="P22" s="133">
        <f>P15+P16+P17+P18+P19</f>
        <v>384000</v>
      </c>
    </row>
    <row r="23" spans="1:16" s="4" customFormat="1" ht="15.75" thickBot="1" x14ac:dyDescent="0.3">
      <c r="A23" s="134"/>
      <c r="B23" s="135" t="s">
        <v>49</v>
      </c>
      <c r="C23" s="134"/>
      <c r="D23" s="53">
        <f>D20+D21+D22</f>
        <v>9</v>
      </c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53">
        <f>O20+O21+O22</f>
        <v>141920</v>
      </c>
      <c r="P23" s="53">
        <f>P20+P21+P22</f>
        <v>1703040</v>
      </c>
    </row>
    <row r="24" spans="1:16" ht="15.75" x14ac:dyDescent="0.25">
      <c r="A24" s="302" t="s">
        <v>141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4"/>
    </row>
    <row r="25" spans="1:16" x14ac:dyDescent="0.2">
      <c r="A25" s="15">
        <v>11</v>
      </c>
      <c r="B25" s="9" t="s">
        <v>44</v>
      </c>
      <c r="C25" s="20"/>
      <c r="D25" s="101">
        <v>1</v>
      </c>
      <c r="E25" s="31">
        <v>6294</v>
      </c>
      <c r="F25" s="31"/>
      <c r="G25" s="31"/>
      <c r="H25" s="31"/>
      <c r="I25" s="31"/>
      <c r="J25" s="31"/>
      <c r="K25" s="31"/>
      <c r="L25" s="31"/>
      <c r="M25" s="31">
        <v>1706</v>
      </c>
      <c r="N25" s="31"/>
      <c r="O25" s="31">
        <f>D25*(E25+F25+G25+H25+I25+J25+K25+L25+M25+N25)</f>
        <v>8000</v>
      </c>
      <c r="P25" s="31">
        <f>O25*12</f>
        <v>96000</v>
      </c>
    </row>
    <row r="26" spans="1:16" x14ac:dyDescent="0.2">
      <c r="A26" s="15">
        <v>7</v>
      </c>
      <c r="B26" s="9" t="s">
        <v>251</v>
      </c>
      <c r="C26" s="20"/>
      <c r="D26" s="101">
        <v>1</v>
      </c>
      <c r="E26" s="31">
        <v>4920</v>
      </c>
      <c r="F26" s="31"/>
      <c r="G26" s="31"/>
      <c r="H26" s="31"/>
      <c r="I26" s="31"/>
      <c r="J26" s="31"/>
      <c r="K26" s="31"/>
      <c r="L26" s="31"/>
      <c r="M26" s="31">
        <v>3080</v>
      </c>
      <c r="N26" s="31"/>
      <c r="O26" s="31">
        <f>D26*(E26+F26+G26+H26+I26+J26+K26+L26+M26+N26)</f>
        <v>8000</v>
      </c>
      <c r="P26" s="31">
        <f>O26*12</f>
        <v>96000</v>
      </c>
    </row>
    <row r="27" spans="1:16" x14ac:dyDescent="0.2">
      <c r="A27" s="47">
        <v>4</v>
      </c>
      <c r="B27" s="9" t="s">
        <v>48</v>
      </c>
      <c r="C27" s="27"/>
      <c r="D27" s="103">
        <v>2</v>
      </c>
      <c r="E27" s="32">
        <v>4058</v>
      </c>
      <c r="F27" s="32"/>
      <c r="G27" s="32"/>
      <c r="H27" s="32"/>
      <c r="I27" s="32"/>
      <c r="J27" s="32"/>
      <c r="K27" s="32"/>
      <c r="L27" s="32"/>
      <c r="M27" s="32">
        <v>3942</v>
      </c>
      <c r="N27" s="32"/>
      <c r="O27" s="31">
        <f>D27*(E27+F27+G27+H27+I27+J27+K27+L27+M27+N27)</f>
        <v>16000</v>
      </c>
      <c r="P27" s="31">
        <f>O27*12</f>
        <v>192000</v>
      </c>
    </row>
    <row r="28" spans="1:16" ht="13.5" thickBot="1" x14ac:dyDescent="0.25">
      <c r="A28" s="47">
        <v>6</v>
      </c>
      <c r="B28" s="12" t="s">
        <v>252</v>
      </c>
      <c r="C28" s="27"/>
      <c r="D28" s="103">
        <v>1</v>
      </c>
      <c r="E28" s="32">
        <v>4633</v>
      </c>
      <c r="F28" s="32"/>
      <c r="G28" s="32"/>
      <c r="H28" s="32"/>
      <c r="I28" s="32"/>
      <c r="J28" s="32"/>
      <c r="K28" s="32"/>
      <c r="L28" s="32"/>
      <c r="M28" s="32">
        <v>3367</v>
      </c>
      <c r="N28" s="32"/>
      <c r="O28" s="32">
        <f>D28*(E28+F28+G28+H28+I28+J28+K28+L28+M28+N28)</f>
        <v>8000</v>
      </c>
      <c r="P28" s="32">
        <f>O28*12</f>
        <v>96000</v>
      </c>
    </row>
    <row r="29" spans="1:16" s="4" customFormat="1" ht="15" x14ac:dyDescent="0.25">
      <c r="A29" s="142"/>
      <c r="B29" s="143" t="s">
        <v>385</v>
      </c>
      <c r="C29" s="144"/>
      <c r="D29" s="146">
        <f>D25</f>
        <v>1</v>
      </c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5">
        <f>O25</f>
        <v>8000</v>
      </c>
      <c r="P29" s="145">
        <f>P25</f>
        <v>96000</v>
      </c>
    </row>
    <row r="30" spans="1:16" s="4" customFormat="1" ht="15" x14ac:dyDescent="0.25">
      <c r="A30" s="76"/>
      <c r="B30" s="147" t="s">
        <v>10</v>
      </c>
      <c r="C30" s="148"/>
      <c r="D30" s="104">
        <f>D26+D27+D28</f>
        <v>4</v>
      </c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36">
        <f>O26+O27+O28</f>
        <v>32000</v>
      </c>
      <c r="P30" s="36">
        <f>P26+P27+P28</f>
        <v>384000</v>
      </c>
    </row>
    <row r="31" spans="1:16" s="4" customFormat="1" ht="15.75" thickBot="1" x14ac:dyDescent="0.3">
      <c r="A31" s="67"/>
      <c r="B31" s="135" t="s">
        <v>49</v>
      </c>
      <c r="C31" s="134"/>
      <c r="D31" s="109">
        <f>D29+D30</f>
        <v>5</v>
      </c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53">
        <f>O29+O30</f>
        <v>40000</v>
      </c>
      <c r="P31" s="53">
        <f>P29+P30</f>
        <v>480000</v>
      </c>
    </row>
    <row r="32" spans="1:16" ht="15.75" x14ac:dyDescent="0.25">
      <c r="A32" s="302" t="s">
        <v>91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4"/>
    </row>
    <row r="33" spans="1:16" x14ac:dyDescent="0.2">
      <c r="A33" s="15"/>
      <c r="B33" s="9" t="s">
        <v>92</v>
      </c>
      <c r="C33" s="20"/>
      <c r="D33" s="31">
        <v>1</v>
      </c>
      <c r="E33" s="31">
        <v>22687</v>
      </c>
      <c r="F33" s="31"/>
      <c r="G33" s="31"/>
      <c r="H33" s="31"/>
      <c r="I33" s="31"/>
      <c r="J33" s="31"/>
      <c r="K33" s="31"/>
      <c r="L33" s="31"/>
      <c r="M33" s="31"/>
      <c r="N33" s="31"/>
      <c r="O33" s="31">
        <f>D33*(E33+F33+G33+H33+I33+J33+K33+L33+M33+N33)</f>
        <v>22687</v>
      </c>
      <c r="P33" s="31">
        <f>O33*12</f>
        <v>272244</v>
      </c>
    </row>
    <row r="34" spans="1:16" x14ac:dyDescent="0.2">
      <c r="A34" s="15"/>
      <c r="B34" s="9" t="s">
        <v>235</v>
      </c>
      <c r="C34" s="20"/>
      <c r="D34" s="31">
        <v>1</v>
      </c>
      <c r="E34" s="31">
        <v>19284</v>
      </c>
      <c r="F34" s="31"/>
      <c r="G34" s="31"/>
      <c r="H34" s="31"/>
      <c r="I34" s="31"/>
      <c r="J34" s="31"/>
      <c r="K34" s="31"/>
      <c r="L34" s="31"/>
      <c r="M34" s="31"/>
      <c r="N34" s="31"/>
      <c r="O34" s="31">
        <f>D34*(E34+F34+G34+H34+I34+J34+K34+L34+M34+N34)</f>
        <v>19284</v>
      </c>
      <c r="P34" s="31">
        <f>O34*12</f>
        <v>231408</v>
      </c>
    </row>
    <row r="35" spans="1:16" x14ac:dyDescent="0.2">
      <c r="A35" s="47">
        <v>9</v>
      </c>
      <c r="B35" s="12" t="s">
        <v>139</v>
      </c>
      <c r="C35" s="27" t="s">
        <v>104</v>
      </c>
      <c r="D35" s="32">
        <v>4</v>
      </c>
      <c r="E35" s="32">
        <v>5527</v>
      </c>
      <c r="F35" s="32"/>
      <c r="G35" s="32"/>
      <c r="H35" s="32"/>
      <c r="I35" s="32"/>
      <c r="J35" s="32"/>
      <c r="K35" s="32"/>
      <c r="L35" s="32"/>
      <c r="M35" s="32">
        <v>2473</v>
      </c>
      <c r="N35" s="32"/>
      <c r="O35" s="31">
        <f>D35*(E35+F35+G35+H35+I35+J35+K35+L35+M35+N35)</f>
        <v>32000</v>
      </c>
      <c r="P35" s="31">
        <f>O35*12</f>
        <v>384000</v>
      </c>
    </row>
    <row r="36" spans="1:16" ht="13.5" thickBot="1" x14ac:dyDescent="0.25">
      <c r="A36" s="47">
        <v>8</v>
      </c>
      <c r="B36" s="12" t="s">
        <v>139</v>
      </c>
      <c r="C36" s="27" t="s">
        <v>98</v>
      </c>
      <c r="D36" s="32">
        <v>2</v>
      </c>
      <c r="E36" s="32">
        <v>5240</v>
      </c>
      <c r="F36" s="32"/>
      <c r="G36" s="32"/>
      <c r="H36" s="32"/>
      <c r="I36" s="32"/>
      <c r="J36" s="32"/>
      <c r="K36" s="32"/>
      <c r="L36" s="32"/>
      <c r="M36" s="32">
        <v>2760</v>
      </c>
      <c r="N36" s="32"/>
      <c r="O36" s="31">
        <f>D36*(E36+F36+G36+H36+I36+J36+K36+L36+M36+N36)</f>
        <v>16000</v>
      </c>
      <c r="P36" s="31">
        <f>O36*12</f>
        <v>192000</v>
      </c>
    </row>
    <row r="37" spans="1:16" s="4" customFormat="1" ht="13.5" customHeight="1" x14ac:dyDescent="0.25">
      <c r="A37" s="142"/>
      <c r="B37" s="143" t="s">
        <v>385</v>
      </c>
      <c r="C37" s="144"/>
      <c r="D37" s="145">
        <f>D33</f>
        <v>1</v>
      </c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5">
        <f>O33</f>
        <v>22687</v>
      </c>
      <c r="P37" s="145">
        <f>P33</f>
        <v>272244</v>
      </c>
    </row>
    <row r="38" spans="1:16" s="4" customFormat="1" ht="15" x14ac:dyDescent="0.25">
      <c r="A38" s="76"/>
      <c r="B38" s="147" t="s">
        <v>10</v>
      </c>
      <c r="C38" s="148"/>
      <c r="D38" s="36">
        <f>D34+D35+D36</f>
        <v>7</v>
      </c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36">
        <f>O34+O35+O36</f>
        <v>67284</v>
      </c>
      <c r="P38" s="36">
        <f>P34+P35+P36</f>
        <v>807408</v>
      </c>
    </row>
    <row r="39" spans="1:16" s="4" customFormat="1" ht="15.75" thickBot="1" x14ac:dyDescent="0.3">
      <c r="A39" s="67"/>
      <c r="B39" s="135" t="s">
        <v>49</v>
      </c>
      <c r="C39" s="134"/>
      <c r="D39" s="53">
        <f>D37+D38</f>
        <v>8</v>
      </c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53">
        <f>O37+O38</f>
        <v>89971</v>
      </c>
      <c r="P39" s="53">
        <f>P37+P38</f>
        <v>1079652</v>
      </c>
    </row>
    <row r="40" spans="1:16" s="4" customFormat="1" ht="15" x14ac:dyDescent="0.25">
      <c r="A40" s="284"/>
      <c r="B40" s="285"/>
      <c r="C40" s="286"/>
      <c r="D40" s="287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7"/>
      <c r="P40" s="289"/>
    </row>
    <row r="41" spans="1:16" ht="15.75" x14ac:dyDescent="0.25">
      <c r="A41" s="302" t="s">
        <v>152</v>
      </c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4"/>
    </row>
    <row r="42" spans="1:16" s="6" customFormat="1" ht="25.5" x14ac:dyDescent="0.2">
      <c r="A42" s="15">
        <v>10</v>
      </c>
      <c r="B42" s="8" t="s">
        <v>253</v>
      </c>
      <c r="C42" s="20" t="s">
        <v>21</v>
      </c>
      <c r="D42" s="31">
        <v>1</v>
      </c>
      <c r="E42" s="31">
        <v>5815</v>
      </c>
      <c r="F42" s="31">
        <v>581.5</v>
      </c>
      <c r="G42" s="31"/>
      <c r="H42" s="31"/>
      <c r="I42" s="31">
        <v>639.65</v>
      </c>
      <c r="J42" s="31"/>
      <c r="K42" s="31"/>
      <c r="L42" s="31"/>
      <c r="M42" s="31"/>
      <c r="N42" s="31">
        <v>12963.85</v>
      </c>
      <c r="O42" s="31">
        <f>D42*(E42+F42+G42+H42+I42+J42+K42+L42+M42+N42)</f>
        <v>20000</v>
      </c>
      <c r="P42" s="31">
        <f t="shared" ref="P42:P47" si="2">O42*12</f>
        <v>240000</v>
      </c>
    </row>
    <row r="43" spans="1:16" s="6" customFormat="1" x14ac:dyDescent="0.2">
      <c r="A43" s="20">
        <v>9</v>
      </c>
      <c r="B43" s="8" t="s">
        <v>114</v>
      </c>
      <c r="C43" s="20" t="s">
        <v>16</v>
      </c>
      <c r="D43" s="31">
        <v>4</v>
      </c>
      <c r="E43" s="31">
        <v>5527</v>
      </c>
      <c r="F43" s="31"/>
      <c r="G43" s="31"/>
      <c r="H43" s="31"/>
      <c r="I43" s="31">
        <v>1658.1</v>
      </c>
      <c r="J43" s="31"/>
      <c r="K43" s="31"/>
      <c r="L43" s="31"/>
      <c r="M43" s="31"/>
      <c r="N43" s="31">
        <v>6314.9</v>
      </c>
      <c r="O43" s="31">
        <f>D43*(E43+F43+G43+H43+I43+J43+K43+L43+M43+N43)</f>
        <v>54000</v>
      </c>
      <c r="P43" s="31">
        <f t="shared" si="2"/>
        <v>648000</v>
      </c>
    </row>
    <row r="44" spans="1:16" s="6" customFormat="1" x14ac:dyDescent="0.2">
      <c r="A44" s="15">
        <v>10</v>
      </c>
      <c r="B44" s="8" t="s">
        <v>115</v>
      </c>
      <c r="C44" s="20" t="s">
        <v>16</v>
      </c>
      <c r="D44" s="31">
        <v>1</v>
      </c>
      <c r="E44" s="31">
        <v>5815</v>
      </c>
      <c r="F44" s="31"/>
      <c r="G44" s="31"/>
      <c r="H44" s="31"/>
      <c r="I44" s="31">
        <v>1744.5</v>
      </c>
      <c r="J44" s="31"/>
      <c r="K44" s="31"/>
      <c r="L44" s="31"/>
      <c r="M44" s="31"/>
      <c r="N44" s="31">
        <v>5940.5</v>
      </c>
      <c r="O44" s="31">
        <f>D44*(E44+F44+G44+H44+I44+J44+K44+L44+M44+N44)</f>
        <v>13500</v>
      </c>
      <c r="P44" s="31">
        <f t="shared" si="2"/>
        <v>162000</v>
      </c>
    </row>
    <row r="45" spans="1:16" s="6" customFormat="1" x14ac:dyDescent="0.2">
      <c r="A45" s="15">
        <v>10</v>
      </c>
      <c r="B45" s="8" t="s">
        <v>56</v>
      </c>
      <c r="C45" s="20"/>
      <c r="D45" s="31">
        <v>1</v>
      </c>
      <c r="E45" s="31">
        <v>5815</v>
      </c>
      <c r="F45" s="31"/>
      <c r="G45" s="31"/>
      <c r="H45" s="31"/>
      <c r="I45" s="31"/>
      <c r="J45" s="31"/>
      <c r="K45" s="31"/>
      <c r="L45" s="31"/>
      <c r="M45" s="31">
        <v>2185</v>
      </c>
      <c r="N45" s="31"/>
      <c r="O45" s="31">
        <f>D45*(E45+F45+G45+H45+I45+J45+K45+L45+M45+N45)</f>
        <v>8000</v>
      </c>
      <c r="P45" s="31">
        <f t="shared" si="2"/>
        <v>96000</v>
      </c>
    </row>
    <row r="46" spans="1:16" s="6" customFormat="1" x14ac:dyDescent="0.2">
      <c r="A46" s="47">
        <v>5</v>
      </c>
      <c r="B46" s="14" t="s">
        <v>14</v>
      </c>
      <c r="C46" s="27"/>
      <c r="D46" s="32">
        <v>1</v>
      </c>
      <c r="E46" s="32">
        <v>4345</v>
      </c>
      <c r="F46" s="32"/>
      <c r="G46" s="32"/>
      <c r="H46" s="32"/>
      <c r="I46" s="32"/>
      <c r="J46" s="32"/>
      <c r="K46" s="32"/>
      <c r="L46" s="32"/>
      <c r="M46" s="32">
        <v>3655</v>
      </c>
      <c r="N46" s="32"/>
      <c r="O46" s="31">
        <f>(E46+M46)*D46</f>
        <v>8000</v>
      </c>
      <c r="P46" s="31">
        <f t="shared" si="2"/>
        <v>96000</v>
      </c>
    </row>
    <row r="47" spans="1:16" s="6" customFormat="1" ht="13.5" thickBot="1" x14ac:dyDescent="0.25">
      <c r="A47" s="47">
        <v>4</v>
      </c>
      <c r="B47" s="14" t="s">
        <v>116</v>
      </c>
      <c r="C47" s="27" t="s">
        <v>117</v>
      </c>
      <c r="D47" s="32">
        <v>2</v>
      </c>
      <c r="E47" s="32">
        <v>4058</v>
      </c>
      <c r="F47" s="32"/>
      <c r="G47" s="32"/>
      <c r="H47" s="32"/>
      <c r="I47" s="32"/>
      <c r="J47" s="32"/>
      <c r="K47" s="32"/>
      <c r="L47" s="32"/>
      <c r="M47" s="32">
        <v>3942</v>
      </c>
      <c r="N47" s="32"/>
      <c r="O47" s="31">
        <f>D47*(E47+F47+G47+H47+I47+J47+K47+L47+M47+N47)</f>
        <v>16000</v>
      </c>
      <c r="P47" s="31">
        <f t="shared" si="2"/>
        <v>192000</v>
      </c>
    </row>
    <row r="48" spans="1:16" s="60" customFormat="1" ht="14.25" x14ac:dyDescent="0.2">
      <c r="A48" s="40"/>
      <c r="B48" s="143" t="s">
        <v>385</v>
      </c>
      <c r="C48" s="127"/>
      <c r="D48" s="129">
        <f>D42</f>
        <v>1</v>
      </c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9">
        <f>O42</f>
        <v>20000</v>
      </c>
      <c r="P48" s="129">
        <f>P42</f>
        <v>240000</v>
      </c>
    </row>
    <row r="49" spans="1:16" s="60" customFormat="1" ht="14.25" x14ac:dyDescent="0.2">
      <c r="A49" s="76"/>
      <c r="B49" s="24" t="s">
        <v>51</v>
      </c>
      <c r="C49" s="25"/>
      <c r="D49" s="36">
        <f>D43+D44</f>
        <v>5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36">
        <f>O43+O44</f>
        <v>67500</v>
      </c>
      <c r="P49" s="36">
        <f>P43+P44</f>
        <v>810000</v>
      </c>
    </row>
    <row r="50" spans="1:16" s="60" customFormat="1" ht="14.25" x14ac:dyDescent="0.2">
      <c r="A50" s="76"/>
      <c r="B50" s="24" t="s">
        <v>10</v>
      </c>
      <c r="C50" s="25"/>
      <c r="D50" s="36">
        <f>D45+D46+D47</f>
        <v>4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36">
        <f>O45+O46+O47</f>
        <v>32000</v>
      </c>
      <c r="P50" s="36">
        <f>O50*12</f>
        <v>384000</v>
      </c>
    </row>
    <row r="51" spans="1:16" s="4" customFormat="1" ht="15.75" thickBot="1" x14ac:dyDescent="0.3">
      <c r="A51" s="67"/>
      <c r="B51" s="135" t="s">
        <v>49</v>
      </c>
      <c r="C51" s="134"/>
      <c r="D51" s="53">
        <f>SUM(D48:D50)</f>
        <v>10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53">
        <f>SUM(O48:O50)</f>
        <v>119500</v>
      </c>
      <c r="P51" s="53">
        <f>SUM(P48:P50)</f>
        <v>1434000</v>
      </c>
    </row>
    <row r="52" spans="1:16" ht="15.75" x14ac:dyDescent="0.25">
      <c r="A52" s="302" t="s">
        <v>380</v>
      </c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4"/>
    </row>
    <row r="53" spans="1:16" s="6" customFormat="1" ht="38.25" x14ac:dyDescent="0.2">
      <c r="A53" s="15">
        <v>10</v>
      </c>
      <c r="B53" s="8" t="s">
        <v>381</v>
      </c>
      <c r="C53" s="20"/>
      <c r="D53" s="31">
        <v>1</v>
      </c>
      <c r="E53" s="31">
        <v>5815</v>
      </c>
      <c r="F53" s="31"/>
      <c r="G53" s="31"/>
      <c r="H53" s="31"/>
      <c r="I53" s="31"/>
      <c r="J53" s="31"/>
      <c r="K53" s="31"/>
      <c r="L53" s="31"/>
      <c r="M53" s="31">
        <v>2185</v>
      </c>
      <c r="N53" s="31"/>
      <c r="O53" s="31">
        <f>D53*(E53+F53+G53+H53+I53+J53+K53+L53+M53+N53)</f>
        <v>8000</v>
      </c>
      <c r="P53" s="31">
        <f>O53*12</f>
        <v>96000</v>
      </c>
    </row>
    <row r="54" spans="1:16" x14ac:dyDescent="0.2">
      <c r="A54" s="15">
        <v>10</v>
      </c>
      <c r="B54" s="9" t="s">
        <v>406</v>
      </c>
      <c r="C54" s="20"/>
      <c r="D54" s="31">
        <v>1</v>
      </c>
      <c r="E54" s="31">
        <v>5815</v>
      </c>
      <c r="F54" s="31"/>
      <c r="G54" s="31"/>
      <c r="H54" s="31"/>
      <c r="I54" s="31"/>
      <c r="J54" s="31"/>
      <c r="K54" s="31"/>
      <c r="L54" s="31"/>
      <c r="M54" s="31">
        <v>2185</v>
      </c>
      <c r="N54" s="31"/>
      <c r="O54" s="31">
        <f>D54*(E54+F54+G54+H54+I54+J54+K54+L54+M54+N54)</f>
        <v>8000</v>
      </c>
      <c r="P54" s="31">
        <f>O54*12</f>
        <v>96000</v>
      </c>
    </row>
    <row r="55" spans="1:16" ht="13.5" thickBot="1" x14ac:dyDescent="0.25">
      <c r="A55" s="15">
        <v>8</v>
      </c>
      <c r="B55" s="9" t="s">
        <v>405</v>
      </c>
      <c r="C55" s="20" t="s">
        <v>98</v>
      </c>
      <c r="D55" s="31">
        <v>1</v>
      </c>
      <c r="E55" s="31">
        <v>5240</v>
      </c>
      <c r="F55" s="31"/>
      <c r="G55" s="31"/>
      <c r="H55" s="31"/>
      <c r="I55" s="31"/>
      <c r="J55" s="31"/>
      <c r="K55" s="31"/>
      <c r="L55" s="31"/>
      <c r="M55" s="31">
        <v>2760</v>
      </c>
      <c r="N55" s="31"/>
      <c r="O55" s="31">
        <f>D55*(E55+F55+G55+H55+I55+J55+K55+L55+M55+N55)</f>
        <v>8000</v>
      </c>
      <c r="P55" s="31">
        <f>O55*12</f>
        <v>96000</v>
      </c>
    </row>
    <row r="56" spans="1:16" s="60" customFormat="1" ht="14.25" x14ac:dyDescent="0.2">
      <c r="A56" s="40"/>
      <c r="B56" s="143" t="s">
        <v>385</v>
      </c>
      <c r="C56" s="127"/>
      <c r="D56" s="129">
        <f>D53</f>
        <v>1</v>
      </c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29">
        <f>O53</f>
        <v>8000</v>
      </c>
      <c r="P56" s="129">
        <f>P53</f>
        <v>96000</v>
      </c>
    </row>
    <row r="57" spans="1:16" s="60" customFormat="1" ht="14.25" x14ac:dyDescent="0.2">
      <c r="A57" s="76"/>
      <c r="B57" s="24" t="s">
        <v>10</v>
      </c>
      <c r="C57" s="25"/>
      <c r="D57" s="36">
        <f>D54+D55</f>
        <v>2</v>
      </c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36">
        <f>O54+O55</f>
        <v>16000</v>
      </c>
      <c r="P57" s="36">
        <f>P54+P55</f>
        <v>192000</v>
      </c>
    </row>
    <row r="58" spans="1:16" s="4" customFormat="1" ht="15.75" thickBot="1" x14ac:dyDescent="0.3">
      <c r="A58" s="67"/>
      <c r="B58" s="135" t="s">
        <v>49</v>
      </c>
      <c r="C58" s="134"/>
      <c r="D58" s="53">
        <f>D56+D57</f>
        <v>3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53">
        <f>O56+O57</f>
        <v>24000</v>
      </c>
      <c r="P58" s="53">
        <f>P56+P57</f>
        <v>288000</v>
      </c>
    </row>
    <row r="59" spans="1:16" s="4" customFormat="1" ht="15.75" thickBot="1" x14ac:dyDescent="0.3">
      <c r="A59" s="75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3"/>
      <c r="P59" s="63"/>
    </row>
    <row r="60" spans="1:16" s="58" customFormat="1" ht="15.75" x14ac:dyDescent="0.25">
      <c r="A60" s="176"/>
      <c r="B60" s="177" t="s">
        <v>386</v>
      </c>
      <c r="C60" s="178"/>
      <c r="D60" s="179">
        <f>D20</f>
        <v>4</v>
      </c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79">
        <f>O20</f>
        <v>96420</v>
      </c>
      <c r="P60" s="179">
        <f>P20</f>
        <v>1157040</v>
      </c>
    </row>
    <row r="61" spans="1:16" s="58" customFormat="1" ht="28.5" x14ac:dyDescent="0.25">
      <c r="A61" s="181"/>
      <c r="B61" s="182" t="s">
        <v>387</v>
      </c>
      <c r="C61" s="183"/>
      <c r="D61" s="184">
        <f>D21+D29+D37+D48+D56</f>
        <v>5</v>
      </c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4">
        <f>O21+O29+O37+O48+O56</f>
        <v>72187</v>
      </c>
      <c r="P61" s="184">
        <f>P21+P29+P37+P48+P56</f>
        <v>866244</v>
      </c>
    </row>
    <row r="62" spans="1:16" s="58" customFormat="1" ht="15.75" x14ac:dyDescent="0.25">
      <c r="A62" s="181"/>
      <c r="B62" s="182" t="s">
        <v>51</v>
      </c>
      <c r="C62" s="183"/>
      <c r="D62" s="184">
        <f>D49</f>
        <v>5</v>
      </c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4">
        <f>O49</f>
        <v>67500</v>
      </c>
      <c r="P62" s="184">
        <f>P49</f>
        <v>810000</v>
      </c>
    </row>
    <row r="63" spans="1:16" s="58" customFormat="1" ht="15.75" x14ac:dyDescent="0.25">
      <c r="A63" s="181"/>
      <c r="B63" s="182" t="s">
        <v>10</v>
      </c>
      <c r="C63" s="183"/>
      <c r="D63" s="184">
        <f>D22+D30+D38+D50+D57</f>
        <v>21</v>
      </c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4">
        <f>O22+O30+O38+O50+O57</f>
        <v>179284</v>
      </c>
      <c r="P63" s="184">
        <f>P22+P30+P38+P50+P57</f>
        <v>2151408</v>
      </c>
    </row>
    <row r="64" spans="1:16" s="58" customFormat="1" ht="16.5" thickBot="1" x14ac:dyDescent="0.3">
      <c r="A64" s="186"/>
      <c r="B64" s="187" t="s">
        <v>182</v>
      </c>
      <c r="C64" s="188"/>
      <c r="D64" s="189">
        <f>D60+D61+D62+D63</f>
        <v>35</v>
      </c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89">
        <f>SUM(O60:O63)</f>
        <v>415391</v>
      </c>
      <c r="P64" s="189">
        <f>SUM(P60:P63)</f>
        <v>4984692</v>
      </c>
    </row>
    <row r="65" spans="1:16" ht="15.75" x14ac:dyDescent="0.25">
      <c r="A65" s="302" t="s">
        <v>154</v>
      </c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4"/>
    </row>
    <row r="66" spans="1:16" ht="15.75" x14ac:dyDescent="0.25">
      <c r="A66" s="302" t="s">
        <v>142</v>
      </c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4"/>
    </row>
    <row r="67" spans="1:16" ht="25.5" x14ac:dyDescent="0.2">
      <c r="A67" s="15">
        <v>9</v>
      </c>
      <c r="B67" s="9" t="s">
        <v>243</v>
      </c>
      <c r="C67" s="20" t="s">
        <v>16</v>
      </c>
      <c r="D67" s="31">
        <v>1</v>
      </c>
      <c r="E67" s="31">
        <v>5527</v>
      </c>
      <c r="F67" s="31">
        <v>552.70000000000005</v>
      </c>
      <c r="G67" s="31"/>
      <c r="H67" s="31"/>
      <c r="I67" s="31">
        <v>1823.91</v>
      </c>
      <c r="J67" s="31"/>
      <c r="K67" s="31"/>
      <c r="L67" s="31"/>
      <c r="M67" s="31"/>
      <c r="N67" s="31">
        <v>5596.39</v>
      </c>
      <c r="O67" s="31">
        <f>D67*(E67+F67+G67+H67+I67+J67+K67+L67+M67+N67)</f>
        <v>13500</v>
      </c>
      <c r="P67" s="31">
        <f>O67*12</f>
        <v>162000</v>
      </c>
    </row>
    <row r="68" spans="1:16" x14ac:dyDescent="0.2">
      <c r="A68" s="15">
        <v>9</v>
      </c>
      <c r="B68" s="9" t="s">
        <v>244</v>
      </c>
      <c r="C68" s="20" t="s">
        <v>16</v>
      </c>
      <c r="D68" s="31">
        <v>1</v>
      </c>
      <c r="E68" s="31">
        <v>5527</v>
      </c>
      <c r="F68" s="31"/>
      <c r="G68" s="31"/>
      <c r="H68" s="31"/>
      <c r="I68" s="31">
        <v>1658.1</v>
      </c>
      <c r="J68" s="31"/>
      <c r="K68" s="31"/>
      <c r="L68" s="31"/>
      <c r="M68" s="31"/>
      <c r="N68" s="31">
        <v>6314.9</v>
      </c>
      <c r="O68" s="31">
        <f>D68*(E68+F68+G68+H68+I68+J68+K68+L68+M68+N68)</f>
        <v>13500</v>
      </c>
      <c r="P68" s="31">
        <f>O68*12</f>
        <v>162000</v>
      </c>
    </row>
    <row r="69" spans="1:16" ht="29.25" customHeight="1" thickBot="1" x14ac:dyDescent="0.25">
      <c r="A69" s="47">
        <v>3</v>
      </c>
      <c r="B69" s="12" t="s">
        <v>50</v>
      </c>
      <c r="C69" s="27"/>
      <c r="D69" s="32">
        <v>2</v>
      </c>
      <c r="E69" s="32">
        <v>3770</v>
      </c>
      <c r="F69" s="32"/>
      <c r="G69" s="32"/>
      <c r="H69" s="32"/>
      <c r="I69" s="32"/>
      <c r="J69" s="32"/>
      <c r="K69" s="32"/>
      <c r="L69" s="32"/>
      <c r="M69" s="32">
        <v>4230</v>
      </c>
      <c r="N69" s="32"/>
      <c r="O69" s="31">
        <f>D69*(E69+F69+G69+H69+I69+J69+K69+L69+M69+N69)</f>
        <v>16000</v>
      </c>
      <c r="P69" s="31">
        <f>O69*12</f>
        <v>192000</v>
      </c>
    </row>
    <row r="70" spans="1:16" s="4" customFormat="1" ht="15" x14ac:dyDescent="0.25">
      <c r="A70" s="40"/>
      <c r="B70" s="128" t="s">
        <v>51</v>
      </c>
      <c r="C70" s="191"/>
      <c r="D70" s="129">
        <f>D67+D68</f>
        <v>2</v>
      </c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29">
        <f>O67+O68</f>
        <v>27000</v>
      </c>
      <c r="P70" s="129">
        <f>P67+P68</f>
        <v>324000</v>
      </c>
    </row>
    <row r="71" spans="1:16" s="4" customFormat="1" ht="15" x14ac:dyDescent="0.25">
      <c r="A71" s="76"/>
      <c r="B71" s="24" t="s">
        <v>52</v>
      </c>
      <c r="C71" s="148"/>
      <c r="D71" s="36">
        <f>D69</f>
        <v>2</v>
      </c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36">
        <f>O69</f>
        <v>16000</v>
      </c>
      <c r="P71" s="36">
        <f>P69</f>
        <v>192000</v>
      </c>
    </row>
    <row r="72" spans="1:16" s="4" customFormat="1" ht="15.75" thickBot="1" x14ac:dyDescent="0.3">
      <c r="A72" s="67"/>
      <c r="B72" s="135" t="s">
        <v>49</v>
      </c>
      <c r="C72" s="134"/>
      <c r="D72" s="53">
        <f>D70+D71</f>
        <v>4</v>
      </c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53">
        <f>O70+O71</f>
        <v>43000</v>
      </c>
      <c r="P72" s="53">
        <f>P70+P71</f>
        <v>516000</v>
      </c>
    </row>
    <row r="73" spans="1:16" ht="15.75" x14ac:dyDescent="0.25">
      <c r="A73" s="302" t="s">
        <v>155</v>
      </c>
      <c r="B73" s="303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4"/>
    </row>
    <row r="74" spans="1:16" x14ac:dyDescent="0.2">
      <c r="A74" s="66">
        <v>13</v>
      </c>
      <c r="B74" s="167" t="s">
        <v>383</v>
      </c>
      <c r="C74" s="51" t="s">
        <v>16</v>
      </c>
      <c r="D74" s="163">
        <v>1</v>
      </c>
      <c r="E74" s="163">
        <v>7253</v>
      </c>
      <c r="F74" s="163">
        <v>1813.25</v>
      </c>
      <c r="G74" s="163"/>
      <c r="H74" s="163"/>
      <c r="I74" s="163">
        <v>3127.86</v>
      </c>
      <c r="J74" s="163"/>
      <c r="K74" s="163">
        <v>1359.94</v>
      </c>
      <c r="L74" s="163"/>
      <c r="M74" s="163"/>
      <c r="N74" s="163">
        <v>6445.95</v>
      </c>
      <c r="O74" s="163">
        <f>D74*(E74+F74+G74+H74+I74+J74+K74+L74+M74+N74)</f>
        <v>20000</v>
      </c>
      <c r="P74" s="163">
        <f t="shared" ref="P74:P86" si="3">O74*12</f>
        <v>240000</v>
      </c>
    </row>
    <row r="75" spans="1:16" ht="24" x14ac:dyDescent="0.2">
      <c r="A75" s="66">
        <v>13</v>
      </c>
      <c r="B75" s="167" t="s">
        <v>247</v>
      </c>
      <c r="C75" s="51" t="s">
        <v>31</v>
      </c>
      <c r="D75" s="163">
        <v>1</v>
      </c>
      <c r="E75" s="163">
        <v>7253</v>
      </c>
      <c r="F75" s="163"/>
      <c r="G75" s="163"/>
      <c r="H75" s="163"/>
      <c r="I75" s="163">
        <v>1668.19</v>
      </c>
      <c r="J75" s="163"/>
      <c r="K75" s="163">
        <v>1087.95</v>
      </c>
      <c r="L75" s="163"/>
      <c r="M75" s="163"/>
      <c r="N75" s="163">
        <v>9990.86</v>
      </c>
      <c r="O75" s="163">
        <f t="shared" ref="O75:O86" si="4">D75*(E75+F75+G75+H75+I75+J75+K75+L75+M75+N75)</f>
        <v>20000</v>
      </c>
      <c r="P75" s="163">
        <f t="shared" si="3"/>
        <v>240000</v>
      </c>
    </row>
    <row r="76" spans="1:16" x14ac:dyDescent="0.2">
      <c r="A76" s="66">
        <v>13</v>
      </c>
      <c r="B76" s="167" t="s">
        <v>249</v>
      </c>
      <c r="C76" s="51" t="s">
        <v>31</v>
      </c>
      <c r="D76" s="163">
        <v>1</v>
      </c>
      <c r="E76" s="163">
        <v>7253</v>
      </c>
      <c r="F76" s="163"/>
      <c r="G76" s="163"/>
      <c r="H76" s="163"/>
      <c r="I76" s="163">
        <v>2828.67</v>
      </c>
      <c r="J76" s="163"/>
      <c r="K76" s="163">
        <v>2175.9</v>
      </c>
      <c r="L76" s="163"/>
      <c r="M76" s="163"/>
      <c r="N76" s="163">
        <v>7742.43</v>
      </c>
      <c r="O76" s="163">
        <f t="shared" si="4"/>
        <v>20000</v>
      </c>
      <c r="P76" s="163">
        <f t="shared" si="3"/>
        <v>240000</v>
      </c>
    </row>
    <row r="77" spans="1:16" x14ac:dyDescent="0.2">
      <c r="A77" s="51">
        <v>11</v>
      </c>
      <c r="B77" s="167" t="s">
        <v>248</v>
      </c>
      <c r="C77" s="51" t="s">
        <v>98</v>
      </c>
      <c r="D77" s="163">
        <v>1</v>
      </c>
      <c r="E77" s="163">
        <v>6294</v>
      </c>
      <c r="F77" s="163"/>
      <c r="G77" s="163"/>
      <c r="H77" s="163"/>
      <c r="I77" s="163">
        <v>2171.4299999999998</v>
      </c>
      <c r="J77" s="163"/>
      <c r="K77" s="163">
        <v>944.1</v>
      </c>
      <c r="L77" s="163"/>
      <c r="M77" s="163"/>
      <c r="N77" s="163">
        <v>10590.47</v>
      </c>
      <c r="O77" s="163">
        <f t="shared" si="4"/>
        <v>20000</v>
      </c>
      <c r="P77" s="163">
        <f t="shared" si="3"/>
        <v>240000</v>
      </c>
    </row>
    <row r="78" spans="1:16" x14ac:dyDescent="0.2">
      <c r="A78" s="66">
        <v>10</v>
      </c>
      <c r="B78" s="167" t="s">
        <v>248</v>
      </c>
      <c r="C78" s="51" t="s">
        <v>21</v>
      </c>
      <c r="D78" s="163">
        <v>2</v>
      </c>
      <c r="E78" s="163">
        <v>5815</v>
      </c>
      <c r="F78" s="163"/>
      <c r="G78" s="163"/>
      <c r="H78" s="163"/>
      <c r="I78" s="163">
        <v>1337.45</v>
      </c>
      <c r="J78" s="163"/>
      <c r="K78" s="163">
        <v>872.25</v>
      </c>
      <c r="L78" s="163"/>
      <c r="M78" s="163"/>
      <c r="N78" s="163">
        <v>11975.3</v>
      </c>
      <c r="O78" s="163">
        <f t="shared" si="4"/>
        <v>40000</v>
      </c>
      <c r="P78" s="163">
        <f t="shared" si="3"/>
        <v>480000</v>
      </c>
    </row>
    <row r="79" spans="1:16" x14ac:dyDescent="0.2">
      <c r="A79" s="66">
        <v>13</v>
      </c>
      <c r="B79" s="167" t="s">
        <v>112</v>
      </c>
      <c r="C79" s="51" t="s">
        <v>16</v>
      </c>
      <c r="D79" s="163">
        <v>1</v>
      </c>
      <c r="E79" s="163">
        <v>7253</v>
      </c>
      <c r="F79" s="163"/>
      <c r="G79" s="163"/>
      <c r="H79" s="163"/>
      <c r="I79" s="163">
        <v>1668.19</v>
      </c>
      <c r="J79" s="163"/>
      <c r="K79" s="163">
        <v>1087.95</v>
      </c>
      <c r="L79" s="163"/>
      <c r="M79" s="163"/>
      <c r="N79" s="163">
        <v>9990.86</v>
      </c>
      <c r="O79" s="163">
        <f t="shared" si="4"/>
        <v>20000</v>
      </c>
      <c r="P79" s="163">
        <f t="shared" si="3"/>
        <v>240000</v>
      </c>
    </row>
    <row r="80" spans="1:16" x14ac:dyDescent="0.2">
      <c r="A80" s="66">
        <v>10</v>
      </c>
      <c r="B80" s="167" t="s">
        <v>254</v>
      </c>
      <c r="C80" s="51" t="s">
        <v>16</v>
      </c>
      <c r="D80" s="163">
        <v>8</v>
      </c>
      <c r="E80" s="163">
        <v>5815</v>
      </c>
      <c r="F80" s="163"/>
      <c r="G80" s="163"/>
      <c r="H80" s="163"/>
      <c r="I80" s="163">
        <v>2006.17</v>
      </c>
      <c r="J80" s="163"/>
      <c r="K80" s="163">
        <v>872.25</v>
      </c>
      <c r="L80" s="163"/>
      <c r="M80" s="163"/>
      <c r="N80" s="163">
        <v>4806.58</v>
      </c>
      <c r="O80" s="163">
        <f t="shared" si="4"/>
        <v>108000</v>
      </c>
      <c r="P80" s="163">
        <f t="shared" si="3"/>
        <v>1296000</v>
      </c>
    </row>
    <row r="81" spans="1:16" x14ac:dyDescent="0.2">
      <c r="A81" s="66">
        <v>9</v>
      </c>
      <c r="B81" s="167" t="s">
        <v>254</v>
      </c>
      <c r="C81" s="51" t="s">
        <v>29</v>
      </c>
      <c r="D81" s="163">
        <v>1.25</v>
      </c>
      <c r="E81" s="163">
        <v>5527</v>
      </c>
      <c r="F81" s="163"/>
      <c r="G81" s="163"/>
      <c r="H81" s="163"/>
      <c r="I81" s="163">
        <v>1271.21</v>
      </c>
      <c r="J81" s="163"/>
      <c r="K81" s="163">
        <v>829.05</v>
      </c>
      <c r="L81" s="163"/>
      <c r="M81" s="163"/>
      <c r="N81" s="163">
        <v>5872.74</v>
      </c>
      <c r="O81" s="163">
        <f t="shared" si="4"/>
        <v>16875</v>
      </c>
      <c r="P81" s="163">
        <f t="shared" si="3"/>
        <v>202500</v>
      </c>
    </row>
    <row r="82" spans="1:16" x14ac:dyDescent="0.2">
      <c r="A82" s="66">
        <v>7</v>
      </c>
      <c r="B82" s="167" t="s">
        <v>255</v>
      </c>
      <c r="C82" s="51" t="s">
        <v>21</v>
      </c>
      <c r="D82" s="163">
        <v>1</v>
      </c>
      <c r="E82" s="163">
        <v>4920</v>
      </c>
      <c r="F82" s="163"/>
      <c r="G82" s="163"/>
      <c r="H82" s="163"/>
      <c r="I82" s="163">
        <v>565.79999999999995</v>
      </c>
      <c r="J82" s="163"/>
      <c r="K82" s="163">
        <v>738</v>
      </c>
      <c r="L82" s="163"/>
      <c r="M82" s="163"/>
      <c r="N82" s="163">
        <v>7276.2</v>
      </c>
      <c r="O82" s="163">
        <f t="shared" si="4"/>
        <v>13500</v>
      </c>
      <c r="P82" s="163">
        <f t="shared" si="3"/>
        <v>162000</v>
      </c>
    </row>
    <row r="83" spans="1:16" x14ac:dyDescent="0.2">
      <c r="A83" s="66">
        <v>7</v>
      </c>
      <c r="B83" s="167" t="s">
        <v>255</v>
      </c>
      <c r="C83" s="51" t="s">
        <v>21</v>
      </c>
      <c r="D83" s="163">
        <v>1.25</v>
      </c>
      <c r="E83" s="163">
        <v>4920</v>
      </c>
      <c r="F83" s="163"/>
      <c r="G83" s="163"/>
      <c r="H83" s="163"/>
      <c r="I83" s="163">
        <v>1131.5999999999999</v>
      </c>
      <c r="J83" s="163"/>
      <c r="K83" s="163">
        <v>738</v>
      </c>
      <c r="L83" s="163"/>
      <c r="M83" s="163"/>
      <c r="N83" s="163">
        <v>6710.4</v>
      </c>
      <c r="O83" s="163">
        <f t="shared" si="4"/>
        <v>16875</v>
      </c>
      <c r="P83" s="163">
        <f t="shared" si="3"/>
        <v>202500</v>
      </c>
    </row>
    <row r="84" spans="1:16" x14ac:dyDescent="0.2">
      <c r="A84" s="66">
        <v>10</v>
      </c>
      <c r="B84" s="167" t="s">
        <v>256</v>
      </c>
      <c r="C84" s="51" t="s">
        <v>113</v>
      </c>
      <c r="D84" s="163">
        <v>1</v>
      </c>
      <c r="E84" s="163">
        <v>5815</v>
      </c>
      <c r="F84" s="163"/>
      <c r="G84" s="163"/>
      <c r="H84" s="163"/>
      <c r="I84" s="163">
        <v>2267.85</v>
      </c>
      <c r="J84" s="163"/>
      <c r="K84" s="163">
        <v>1744.5</v>
      </c>
      <c r="L84" s="163"/>
      <c r="M84" s="163"/>
      <c r="N84" s="163">
        <v>3672.65</v>
      </c>
      <c r="O84" s="163">
        <f t="shared" si="4"/>
        <v>13500</v>
      </c>
      <c r="P84" s="163">
        <f t="shared" si="3"/>
        <v>162000</v>
      </c>
    </row>
    <row r="85" spans="1:16" x14ac:dyDescent="0.2">
      <c r="A85" s="66">
        <v>7</v>
      </c>
      <c r="B85" s="167" t="s">
        <v>257</v>
      </c>
      <c r="C85" s="51" t="s">
        <v>21</v>
      </c>
      <c r="D85" s="163">
        <v>1</v>
      </c>
      <c r="E85" s="163">
        <v>4920</v>
      </c>
      <c r="F85" s="163"/>
      <c r="G85" s="163"/>
      <c r="H85" s="163"/>
      <c r="I85" s="163">
        <v>1131.5999999999999</v>
      </c>
      <c r="J85" s="163"/>
      <c r="K85" s="163">
        <v>738</v>
      </c>
      <c r="L85" s="163"/>
      <c r="M85" s="163"/>
      <c r="N85" s="163">
        <v>6710.4</v>
      </c>
      <c r="O85" s="163">
        <f t="shared" si="4"/>
        <v>13500</v>
      </c>
      <c r="P85" s="163">
        <f t="shared" si="3"/>
        <v>162000</v>
      </c>
    </row>
    <row r="86" spans="1:16" ht="24.75" thickBot="1" x14ac:dyDescent="0.25">
      <c r="A86" s="74">
        <v>3</v>
      </c>
      <c r="B86" s="169" t="s">
        <v>258</v>
      </c>
      <c r="C86" s="52"/>
      <c r="D86" s="164">
        <v>2</v>
      </c>
      <c r="E86" s="164">
        <v>3770</v>
      </c>
      <c r="F86" s="164"/>
      <c r="G86" s="164"/>
      <c r="H86" s="164"/>
      <c r="I86" s="164"/>
      <c r="J86" s="164"/>
      <c r="K86" s="164">
        <v>565.5</v>
      </c>
      <c r="L86" s="164"/>
      <c r="M86" s="164">
        <v>3664.5</v>
      </c>
      <c r="N86" s="164"/>
      <c r="O86" s="164">
        <f t="shared" si="4"/>
        <v>16000</v>
      </c>
      <c r="P86" s="164">
        <f t="shared" si="3"/>
        <v>192000</v>
      </c>
    </row>
    <row r="87" spans="1:16" x14ac:dyDescent="0.2">
      <c r="A87" s="149"/>
      <c r="B87" s="136" t="s">
        <v>385</v>
      </c>
      <c r="C87" s="64"/>
      <c r="D87" s="118">
        <f>D74</f>
        <v>1</v>
      </c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92">
        <f>O74</f>
        <v>20000</v>
      </c>
      <c r="P87" s="192">
        <f>P74</f>
        <v>240000</v>
      </c>
    </row>
    <row r="88" spans="1:16" x14ac:dyDescent="0.2">
      <c r="A88" s="193"/>
      <c r="B88" s="151" t="s">
        <v>8</v>
      </c>
      <c r="C88" s="111"/>
      <c r="D88" s="119">
        <f>D75+D76+D77+D78+D79</f>
        <v>6</v>
      </c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19">
        <f>O75+O76+O77+O78+O79</f>
        <v>120000</v>
      </c>
      <c r="P88" s="119">
        <f>P75+P76+P77+P78+P79</f>
        <v>1440000</v>
      </c>
    </row>
    <row r="89" spans="1:16" x14ac:dyDescent="0.2">
      <c r="A89" s="137"/>
      <c r="B89" s="151" t="s">
        <v>51</v>
      </c>
      <c r="C89" s="65"/>
      <c r="D89" s="120">
        <f>D80+D81+D82+D83+D84+D85</f>
        <v>13.5</v>
      </c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120">
        <f>O80+O81+O82+O83+O84+O85</f>
        <v>182250</v>
      </c>
      <c r="P89" s="195">
        <f>P80+P81+P82+P83+P84+P85</f>
        <v>2187000</v>
      </c>
    </row>
    <row r="90" spans="1:16" x14ac:dyDescent="0.2">
      <c r="A90" s="137"/>
      <c r="B90" s="151" t="s">
        <v>52</v>
      </c>
      <c r="C90" s="65"/>
      <c r="D90" s="120">
        <f>D86</f>
        <v>2</v>
      </c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20">
        <f>O86</f>
        <v>16000</v>
      </c>
      <c r="P90" s="120">
        <f>P86</f>
        <v>192000</v>
      </c>
    </row>
    <row r="91" spans="1:16" s="6" customFormat="1" ht="13.5" thickBot="1" x14ac:dyDescent="0.25">
      <c r="A91" s="139"/>
      <c r="B91" s="140" t="s">
        <v>49</v>
      </c>
      <c r="C91" s="48"/>
      <c r="D91" s="121">
        <f>D87+D88+D89+D90</f>
        <v>22.5</v>
      </c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21">
        <f>O87+O88+O89+O90</f>
        <v>338250</v>
      </c>
      <c r="P91" s="121">
        <f>P87+P88+P89+P90</f>
        <v>4059000</v>
      </c>
    </row>
    <row r="92" spans="1:16" ht="15.75" x14ac:dyDescent="0.25">
      <c r="A92" s="302" t="s">
        <v>189</v>
      </c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4"/>
    </row>
    <row r="93" spans="1:16" x14ac:dyDescent="0.2">
      <c r="A93" s="15">
        <v>13</v>
      </c>
      <c r="B93" s="8" t="s">
        <v>259</v>
      </c>
      <c r="C93" s="20" t="s">
        <v>16</v>
      </c>
      <c r="D93" s="31">
        <v>0.25</v>
      </c>
      <c r="E93" s="31">
        <v>7253</v>
      </c>
      <c r="F93" s="31"/>
      <c r="G93" s="31"/>
      <c r="H93" s="31"/>
      <c r="I93" s="31">
        <v>2828.67</v>
      </c>
      <c r="J93" s="31"/>
      <c r="K93" s="31">
        <v>2175.9</v>
      </c>
      <c r="L93" s="31"/>
      <c r="M93" s="31"/>
      <c r="N93" s="31">
        <v>7742.43</v>
      </c>
      <c r="O93" s="31">
        <f>D93*(E93+F93+G93+H93+I93+J93+K93+L93+M93+N93)</f>
        <v>5000</v>
      </c>
      <c r="P93" s="31">
        <f>O93*12</f>
        <v>60000</v>
      </c>
    </row>
    <row r="94" spans="1:16" x14ac:dyDescent="0.2">
      <c r="A94" s="15">
        <v>10</v>
      </c>
      <c r="B94" s="8" t="s">
        <v>261</v>
      </c>
      <c r="C94" s="20" t="s">
        <v>16</v>
      </c>
      <c r="D94" s="31">
        <v>2.5</v>
      </c>
      <c r="E94" s="31">
        <v>5815</v>
      </c>
      <c r="F94" s="31"/>
      <c r="G94" s="31"/>
      <c r="H94" s="31"/>
      <c r="I94" s="31">
        <v>2267.85</v>
      </c>
      <c r="J94" s="31"/>
      <c r="K94" s="31">
        <v>1744.5</v>
      </c>
      <c r="L94" s="31"/>
      <c r="M94" s="31"/>
      <c r="N94" s="31">
        <v>3672.65</v>
      </c>
      <c r="O94" s="31">
        <f>D94*(E94+F94+G94+H94+I94+J94+K94+L94+M94+N94)</f>
        <v>33750</v>
      </c>
      <c r="P94" s="31">
        <f>O94*12</f>
        <v>405000</v>
      </c>
    </row>
    <row r="95" spans="1:16" ht="26.25" thickBot="1" x14ac:dyDescent="0.25">
      <c r="A95" s="47">
        <v>3</v>
      </c>
      <c r="B95" s="14" t="s">
        <v>262</v>
      </c>
      <c r="C95" s="27"/>
      <c r="D95" s="32">
        <v>1</v>
      </c>
      <c r="E95" s="32">
        <v>3770</v>
      </c>
      <c r="F95" s="32"/>
      <c r="G95" s="32"/>
      <c r="H95" s="32"/>
      <c r="I95" s="32"/>
      <c r="J95" s="32"/>
      <c r="K95" s="32">
        <v>512.1</v>
      </c>
      <c r="L95" s="32"/>
      <c r="M95" s="32">
        <v>4073.9</v>
      </c>
      <c r="N95" s="32"/>
      <c r="O95" s="31">
        <f>D95*(E95+F95+G95+H95+I95+J95+K95+L95+M95+N95)</f>
        <v>8356</v>
      </c>
      <c r="P95" s="31">
        <f>O95*12</f>
        <v>100272</v>
      </c>
    </row>
    <row r="96" spans="1:16" s="4" customFormat="1" ht="15" x14ac:dyDescent="0.25">
      <c r="A96" s="40"/>
      <c r="B96" s="196" t="s">
        <v>8</v>
      </c>
      <c r="C96" s="127"/>
      <c r="D96" s="129">
        <f>D93</f>
        <v>0.25</v>
      </c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9">
        <f t="shared" ref="O96:P98" si="5">O93</f>
        <v>5000</v>
      </c>
      <c r="P96" s="129">
        <f t="shared" si="5"/>
        <v>60000</v>
      </c>
    </row>
    <row r="97" spans="1:16" s="4" customFormat="1" ht="15" x14ac:dyDescent="0.25">
      <c r="A97" s="76"/>
      <c r="B97" s="26" t="s">
        <v>51</v>
      </c>
      <c r="C97" s="25"/>
      <c r="D97" s="36">
        <f>D94</f>
        <v>2.5</v>
      </c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36">
        <f t="shared" si="5"/>
        <v>33750</v>
      </c>
      <c r="P97" s="36">
        <f t="shared" si="5"/>
        <v>405000</v>
      </c>
    </row>
    <row r="98" spans="1:16" s="4" customFormat="1" ht="15" x14ac:dyDescent="0.25">
      <c r="A98" s="76"/>
      <c r="B98" s="26" t="s">
        <v>52</v>
      </c>
      <c r="C98" s="25"/>
      <c r="D98" s="36">
        <f>D95</f>
        <v>1</v>
      </c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36">
        <f t="shared" si="5"/>
        <v>8356</v>
      </c>
      <c r="P98" s="36">
        <f t="shared" si="5"/>
        <v>100272</v>
      </c>
    </row>
    <row r="99" spans="1:16" s="60" customFormat="1" ht="15" thickBot="1" x14ac:dyDescent="0.25">
      <c r="A99" s="67"/>
      <c r="B99" s="135" t="s">
        <v>49</v>
      </c>
      <c r="C99" s="134"/>
      <c r="D99" s="53">
        <f>D96+D97+D98</f>
        <v>3.75</v>
      </c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53">
        <f>O96+O97+O98</f>
        <v>47106</v>
      </c>
      <c r="P99" s="53">
        <f>P96+P97+P98</f>
        <v>565272</v>
      </c>
    </row>
    <row r="100" spans="1:16" ht="15.75" x14ac:dyDescent="0.25">
      <c r="A100" s="302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4"/>
    </row>
    <row r="101" spans="1:16" x14ac:dyDescent="0.2">
      <c r="A101" s="15">
        <v>13</v>
      </c>
      <c r="B101" s="8" t="s">
        <v>384</v>
      </c>
      <c r="C101" s="20" t="s">
        <v>99</v>
      </c>
      <c r="D101" s="31">
        <v>0.25</v>
      </c>
      <c r="E101" s="101">
        <v>7253</v>
      </c>
      <c r="F101" s="20"/>
      <c r="G101" s="20"/>
      <c r="H101" s="20"/>
      <c r="I101" s="20">
        <v>2828.67</v>
      </c>
      <c r="J101" s="20"/>
      <c r="K101" s="20">
        <v>2175.9</v>
      </c>
      <c r="L101" s="20"/>
      <c r="M101" s="20"/>
      <c r="N101" s="20">
        <v>7742.43</v>
      </c>
      <c r="O101" s="31">
        <f>D101*(E101+F101+G101+H101+I101+J101+K101+L101+M101+N101)</f>
        <v>5000</v>
      </c>
      <c r="P101" s="31">
        <f>O101*12</f>
        <v>60000</v>
      </c>
    </row>
    <row r="102" spans="1:16" x14ac:dyDescent="0.2">
      <c r="A102" s="20">
        <v>10</v>
      </c>
      <c r="B102" s="8" t="s">
        <v>263</v>
      </c>
      <c r="C102" s="20" t="s">
        <v>99</v>
      </c>
      <c r="D102" s="31">
        <v>0.5</v>
      </c>
      <c r="E102" s="101">
        <v>5815</v>
      </c>
      <c r="F102" s="20"/>
      <c r="G102" s="20"/>
      <c r="H102" s="20"/>
      <c r="I102" s="20">
        <v>2267.85</v>
      </c>
      <c r="J102" s="20"/>
      <c r="K102" s="20">
        <v>1744.5</v>
      </c>
      <c r="L102" s="20"/>
      <c r="M102" s="20"/>
      <c r="N102" s="20">
        <v>3672.65</v>
      </c>
      <c r="O102" s="31">
        <f>D102*(E102+F102+G102+H102+I102+J102+K102+L102+M102+N102)</f>
        <v>6750</v>
      </c>
      <c r="P102" s="31">
        <f>O102*12</f>
        <v>81000</v>
      </c>
    </row>
    <row r="103" spans="1:16" x14ac:dyDescent="0.2">
      <c r="A103" s="15">
        <v>10</v>
      </c>
      <c r="B103" s="8" t="s">
        <v>260</v>
      </c>
      <c r="C103" s="20" t="s">
        <v>99</v>
      </c>
      <c r="D103" s="31">
        <v>1.25</v>
      </c>
      <c r="E103" s="101">
        <v>5815</v>
      </c>
      <c r="F103" s="20"/>
      <c r="G103" s="20"/>
      <c r="H103" s="20"/>
      <c r="I103" s="20">
        <v>2267.85</v>
      </c>
      <c r="J103" s="20"/>
      <c r="K103" s="20">
        <v>1744.5</v>
      </c>
      <c r="L103" s="20"/>
      <c r="M103" s="20"/>
      <c r="N103" s="20">
        <v>3672.65</v>
      </c>
      <c r="O103" s="31">
        <f>D103*(E103+F103+G103+H103+I103+J103+K103+L103+M103+N103)</f>
        <v>16875</v>
      </c>
      <c r="P103" s="31">
        <f>O103*12</f>
        <v>202500</v>
      </c>
    </row>
    <row r="104" spans="1:16" ht="26.25" thickBot="1" x14ac:dyDescent="0.25">
      <c r="A104" s="47">
        <v>3</v>
      </c>
      <c r="B104" s="14" t="s">
        <v>264</v>
      </c>
      <c r="C104" s="27"/>
      <c r="D104" s="32">
        <v>1</v>
      </c>
      <c r="E104" s="103">
        <v>3770</v>
      </c>
      <c r="F104" s="27"/>
      <c r="G104" s="27"/>
      <c r="H104" s="27"/>
      <c r="I104" s="27"/>
      <c r="J104" s="27"/>
      <c r="K104" s="27">
        <v>565.5</v>
      </c>
      <c r="L104" s="27"/>
      <c r="M104" s="27">
        <v>3664.5</v>
      </c>
      <c r="N104" s="27"/>
      <c r="O104" s="31">
        <f>D104*(E104+F104+G104+H104+I104+J104+K104+L104+M104+N104)</f>
        <v>8000</v>
      </c>
      <c r="P104" s="31">
        <f>O104*12</f>
        <v>96000</v>
      </c>
    </row>
    <row r="105" spans="1:16" s="4" customFormat="1" ht="15" x14ac:dyDescent="0.25">
      <c r="A105" s="40"/>
      <c r="B105" s="128" t="s">
        <v>8</v>
      </c>
      <c r="C105" s="127"/>
      <c r="D105" s="129">
        <f>D101</f>
        <v>0.25</v>
      </c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>
        <f>O101</f>
        <v>5000</v>
      </c>
      <c r="P105" s="129">
        <f>P101</f>
        <v>60000</v>
      </c>
    </row>
    <row r="106" spans="1:16" s="4" customFormat="1" ht="15" x14ac:dyDescent="0.25">
      <c r="A106" s="76"/>
      <c r="B106" s="24" t="s">
        <v>51</v>
      </c>
      <c r="C106" s="25"/>
      <c r="D106" s="36">
        <f>D102+D103</f>
        <v>1.75</v>
      </c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36">
        <f>O102+O103</f>
        <v>23625</v>
      </c>
      <c r="P106" s="36">
        <f>P102+P103</f>
        <v>283500</v>
      </c>
    </row>
    <row r="107" spans="1:16" s="4" customFormat="1" ht="15" x14ac:dyDescent="0.25">
      <c r="A107" s="76"/>
      <c r="B107" s="24" t="s">
        <v>52</v>
      </c>
      <c r="C107" s="25"/>
      <c r="D107" s="36">
        <f>D104</f>
        <v>1</v>
      </c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36">
        <f>O104</f>
        <v>8000</v>
      </c>
      <c r="P107" s="36">
        <f>P104</f>
        <v>96000</v>
      </c>
    </row>
    <row r="108" spans="1:16" s="60" customFormat="1" ht="15" thickBot="1" x14ac:dyDescent="0.25">
      <c r="A108" s="67"/>
      <c r="B108" s="135" t="s">
        <v>49</v>
      </c>
      <c r="C108" s="134"/>
      <c r="D108" s="53">
        <f>D105+D106+D107</f>
        <v>3</v>
      </c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53">
        <f>O105+O106+O107</f>
        <v>36625</v>
      </c>
      <c r="P108" s="53">
        <f>P105+P106+P107</f>
        <v>439500</v>
      </c>
    </row>
    <row r="109" spans="1:16" ht="15.75" x14ac:dyDescent="0.25">
      <c r="A109" s="302" t="s">
        <v>190</v>
      </c>
      <c r="B109" s="303"/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4"/>
    </row>
    <row r="110" spans="1:16" ht="13.5" thickBot="1" x14ac:dyDescent="0.25">
      <c r="A110" s="47">
        <v>9</v>
      </c>
      <c r="B110" s="14" t="s">
        <v>105</v>
      </c>
      <c r="C110" s="27" t="s">
        <v>16</v>
      </c>
      <c r="D110" s="32">
        <v>0.5</v>
      </c>
      <c r="E110" s="32">
        <v>5527</v>
      </c>
      <c r="F110" s="32"/>
      <c r="G110" s="32"/>
      <c r="H110" s="32"/>
      <c r="I110" s="32">
        <v>1271.24</v>
      </c>
      <c r="J110" s="32"/>
      <c r="K110" s="32">
        <v>829.05</v>
      </c>
      <c r="L110" s="32"/>
      <c r="M110" s="32"/>
      <c r="N110" s="32">
        <v>5872.71</v>
      </c>
      <c r="O110" s="31">
        <f>D110*(E110+F110+G110+H110+I110+J110+K110+L110+M110+N110)</f>
        <v>6750</v>
      </c>
      <c r="P110" s="31">
        <f>O110*12</f>
        <v>81000</v>
      </c>
    </row>
    <row r="111" spans="1:16" s="4" customFormat="1" ht="15" x14ac:dyDescent="0.25">
      <c r="A111" s="40"/>
      <c r="B111" s="128" t="s">
        <v>51</v>
      </c>
      <c r="C111" s="127"/>
      <c r="D111" s="129">
        <f>D110</f>
        <v>0.5</v>
      </c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>
        <f>O110</f>
        <v>6750</v>
      </c>
      <c r="P111" s="129">
        <f>P110</f>
        <v>81000</v>
      </c>
    </row>
    <row r="112" spans="1:16" s="60" customFormat="1" ht="15" thickBot="1" x14ac:dyDescent="0.25">
      <c r="A112" s="67"/>
      <c r="B112" s="135" t="s">
        <v>49</v>
      </c>
      <c r="C112" s="134"/>
      <c r="D112" s="53">
        <f>+D111</f>
        <v>0.5</v>
      </c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>
        <f t="shared" ref="O112:P112" si="6">+O111</f>
        <v>6750</v>
      </c>
      <c r="P112" s="53">
        <f t="shared" si="6"/>
        <v>81000</v>
      </c>
    </row>
    <row r="113" spans="1:16" ht="15.75" x14ac:dyDescent="0.25">
      <c r="A113" s="302" t="s">
        <v>191</v>
      </c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4"/>
    </row>
    <row r="114" spans="1:16" ht="25.5" x14ac:dyDescent="0.2">
      <c r="A114" s="20">
        <v>13</v>
      </c>
      <c r="B114" s="8" t="s">
        <v>388</v>
      </c>
      <c r="C114" s="20" t="s">
        <v>16</v>
      </c>
      <c r="D114" s="31">
        <v>1</v>
      </c>
      <c r="E114" s="31">
        <v>7253</v>
      </c>
      <c r="F114" s="31">
        <v>1450.6</v>
      </c>
      <c r="G114" s="31"/>
      <c r="H114" s="31"/>
      <c r="I114" s="31">
        <v>3002.74</v>
      </c>
      <c r="J114" s="31"/>
      <c r="K114" s="31">
        <v>1305.54</v>
      </c>
      <c r="L114" s="31"/>
      <c r="M114" s="31"/>
      <c r="N114" s="31">
        <v>6988.12</v>
      </c>
      <c r="O114" s="31">
        <f>D114*(E114+F114+G114+H114+I114+J114+K114+L114+M114+N114)</f>
        <v>20000</v>
      </c>
      <c r="P114" s="31">
        <f t="shared" ref="P114:P123" si="7">O114*12</f>
        <v>240000</v>
      </c>
    </row>
    <row r="115" spans="1:16" ht="27.75" customHeight="1" x14ac:dyDescent="0.2">
      <c r="A115" s="15">
        <v>13</v>
      </c>
      <c r="B115" s="8" t="s">
        <v>393</v>
      </c>
      <c r="C115" s="20" t="s">
        <v>16</v>
      </c>
      <c r="D115" s="31">
        <v>0.25</v>
      </c>
      <c r="E115" s="31">
        <v>7253</v>
      </c>
      <c r="F115" s="31"/>
      <c r="G115" s="31"/>
      <c r="H115" s="31"/>
      <c r="I115" s="31">
        <v>2175.92</v>
      </c>
      <c r="J115" s="31"/>
      <c r="K115" s="31"/>
      <c r="L115" s="31"/>
      <c r="M115" s="31"/>
      <c r="N115" s="31">
        <v>10571.08</v>
      </c>
      <c r="O115" s="31">
        <f t="shared" ref="O115:O123" si="8">D115*(E115+F115+G115+H115+I115+J115+K115+L115+M115+N115)</f>
        <v>5000</v>
      </c>
      <c r="P115" s="31">
        <f t="shared" si="7"/>
        <v>60000</v>
      </c>
    </row>
    <row r="116" spans="1:16" x14ac:dyDescent="0.2">
      <c r="A116" s="15">
        <v>12</v>
      </c>
      <c r="B116" s="8" t="s">
        <v>265</v>
      </c>
      <c r="C116" s="20" t="s">
        <v>29</v>
      </c>
      <c r="D116" s="31">
        <v>0.25</v>
      </c>
      <c r="E116" s="31">
        <v>6773</v>
      </c>
      <c r="F116" s="31"/>
      <c r="G116" s="31"/>
      <c r="H116" s="31"/>
      <c r="I116" s="31">
        <v>2336.6799999999998</v>
      </c>
      <c r="J116" s="31"/>
      <c r="K116" s="31">
        <v>1015.96</v>
      </c>
      <c r="L116" s="31"/>
      <c r="M116" s="31"/>
      <c r="N116" s="31">
        <v>9874.36</v>
      </c>
      <c r="O116" s="31">
        <f t="shared" si="8"/>
        <v>5000</v>
      </c>
      <c r="P116" s="31">
        <v>60000</v>
      </c>
    </row>
    <row r="117" spans="1:16" x14ac:dyDescent="0.2">
      <c r="A117" s="15">
        <v>13</v>
      </c>
      <c r="B117" s="8" t="s">
        <v>103</v>
      </c>
      <c r="C117" s="20" t="s">
        <v>16</v>
      </c>
      <c r="D117" s="31">
        <v>0.5</v>
      </c>
      <c r="E117" s="31">
        <v>7253</v>
      </c>
      <c r="F117" s="31"/>
      <c r="G117" s="31"/>
      <c r="H117" s="31"/>
      <c r="I117" s="31">
        <v>2502.2800000000002</v>
      </c>
      <c r="J117" s="31"/>
      <c r="K117" s="31">
        <v>1087.95</v>
      </c>
      <c r="L117" s="31"/>
      <c r="M117" s="31"/>
      <c r="N117" s="31">
        <v>9156.76</v>
      </c>
      <c r="O117" s="31">
        <f t="shared" si="8"/>
        <v>9999.9950000000008</v>
      </c>
      <c r="P117" s="31">
        <f t="shared" si="7"/>
        <v>119999.94</v>
      </c>
    </row>
    <row r="118" spans="1:16" x14ac:dyDescent="0.2">
      <c r="A118" s="15">
        <v>10</v>
      </c>
      <c r="B118" s="8" t="s">
        <v>266</v>
      </c>
      <c r="C118" s="20" t="s">
        <v>21</v>
      </c>
      <c r="D118" s="31">
        <v>0.25</v>
      </c>
      <c r="E118" s="31">
        <v>5815</v>
      </c>
      <c r="F118" s="31"/>
      <c r="G118" s="31"/>
      <c r="H118" s="31"/>
      <c r="I118" s="31"/>
      <c r="J118" s="31"/>
      <c r="K118" s="31">
        <v>872.23</v>
      </c>
      <c r="L118" s="31"/>
      <c r="M118" s="31"/>
      <c r="N118" s="31">
        <v>13312.77</v>
      </c>
      <c r="O118" s="31">
        <f t="shared" si="8"/>
        <v>5000</v>
      </c>
      <c r="P118" s="31">
        <f t="shared" si="7"/>
        <v>60000</v>
      </c>
    </row>
    <row r="119" spans="1:16" ht="25.5" x14ac:dyDescent="0.2">
      <c r="A119" s="15">
        <v>14</v>
      </c>
      <c r="B119" s="8" t="s">
        <v>267</v>
      </c>
      <c r="C119" s="20" t="s">
        <v>16</v>
      </c>
      <c r="D119" s="31">
        <v>0.5</v>
      </c>
      <c r="E119" s="31">
        <v>7732</v>
      </c>
      <c r="F119" s="31"/>
      <c r="G119" s="31"/>
      <c r="H119" s="31"/>
      <c r="I119" s="31">
        <v>2667.54</v>
      </c>
      <c r="J119" s="31"/>
      <c r="K119" s="31">
        <v>1159.8</v>
      </c>
      <c r="L119" s="31"/>
      <c r="M119" s="31"/>
      <c r="N119" s="31">
        <v>8440.66</v>
      </c>
      <c r="O119" s="31">
        <f t="shared" si="8"/>
        <v>10000</v>
      </c>
      <c r="P119" s="31">
        <f t="shared" si="7"/>
        <v>120000</v>
      </c>
    </row>
    <row r="120" spans="1:16" ht="25.5" x14ac:dyDescent="0.2">
      <c r="A120" s="15">
        <v>12</v>
      </c>
      <c r="B120" s="8" t="s">
        <v>267</v>
      </c>
      <c r="C120" s="20" t="s">
        <v>98</v>
      </c>
      <c r="D120" s="31">
        <v>0.25</v>
      </c>
      <c r="E120" s="31">
        <v>6773</v>
      </c>
      <c r="F120" s="31"/>
      <c r="G120" s="31"/>
      <c r="H120" s="31"/>
      <c r="I120" s="31">
        <v>1557.79</v>
      </c>
      <c r="J120" s="31"/>
      <c r="K120" s="31">
        <v>1015.95</v>
      </c>
      <c r="L120" s="31"/>
      <c r="M120" s="31"/>
      <c r="N120" s="31">
        <v>10653.24</v>
      </c>
      <c r="O120" s="31">
        <f t="shared" si="8"/>
        <v>4999.9950000000008</v>
      </c>
      <c r="P120" s="31">
        <f t="shared" si="7"/>
        <v>59999.94000000001</v>
      </c>
    </row>
    <row r="121" spans="1:16" ht="14.25" customHeight="1" x14ac:dyDescent="0.2">
      <c r="A121" s="15">
        <v>9</v>
      </c>
      <c r="B121" s="8" t="s">
        <v>268</v>
      </c>
      <c r="C121" s="20" t="s">
        <v>16</v>
      </c>
      <c r="D121" s="31">
        <v>0.75</v>
      </c>
      <c r="E121" s="31">
        <v>5527</v>
      </c>
      <c r="F121" s="31"/>
      <c r="G121" s="31"/>
      <c r="H121" s="31"/>
      <c r="I121" s="31">
        <v>1906.8</v>
      </c>
      <c r="J121" s="31"/>
      <c r="K121" s="31">
        <v>829.04</v>
      </c>
      <c r="L121" s="31"/>
      <c r="M121" s="31"/>
      <c r="N121" s="31">
        <v>5237.16</v>
      </c>
      <c r="O121" s="31">
        <f t="shared" si="8"/>
        <v>10125</v>
      </c>
      <c r="P121" s="31">
        <f t="shared" si="7"/>
        <v>121500</v>
      </c>
    </row>
    <row r="122" spans="1:16" ht="25.5" x14ac:dyDescent="0.2">
      <c r="A122" s="15">
        <v>9</v>
      </c>
      <c r="B122" s="8" t="s">
        <v>269</v>
      </c>
      <c r="C122" s="20" t="s">
        <v>16</v>
      </c>
      <c r="D122" s="31">
        <v>2</v>
      </c>
      <c r="E122" s="31">
        <v>5527</v>
      </c>
      <c r="F122" s="31"/>
      <c r="G122" s="31"/>
      <c r="H122" s="31"/>
      <c r="I122" s="31">
        <v>1658.1</v>
      </c>
      <c r="J122" s="31"/>
      <c r="K122" s="31"/>
      <c r="L122" s="31"/>
      <c r="M122" s="31"/>
      <c r="N122" s="31">
        <v>6314.9</v>
      </c>
      <c r="O122" s="31">
        <f t="shared" si="8"/>
        <v>27000</v>
      </c>
      <c r="P122" s="31">
        <f t="shared" si="7"/>
        <v>324000</v>
      </c>
    </row>
    <row r="123" spans="1:16" ht="13.5" thickBot="1" x14ac:dyDescent="0.25">
      <c r="A123" s="15">
        <v>9</v>
      </c>
      <c r="B123" s="8" t="s">
        <v>245</v>
      </c>
      <c r="C123" s="20" t="s">
        <v>16</v>
      </c>
      <c r="D123" s="31">
        <v>2.25</v>
      </c>
      <c r="E123" s="31">
        <v>5527</v>
      </c>
      <c r="F123" s="31"/>
      <c r="G123" s="31"/>
      <c r="H123" s="31"/>
      <c r="I123" s="31">
        <v>1906.82</v>
      </c>
      <c r="J123" s="31"/>
      <c r="K123" s="31">
        <v>829.05</v>
      </c>
      <c r="L123" s="31"/>
      <c r="M123" s="31"/>
      <c r="N123" s="31">
        <v>5237.13</v>
      </c>
      <c r="O123" s="31">
        <f t="shared" si="8"/>
        <v>30375</v>
      </c>
      <c r="P123" s="31">
        <f t="shared" si="7"/>
        <v>364500</v>
      </c>
    </row>
    <row r="124" spans="1:16" s="4" customFormat="1" ht="15" x14ac:dyDescent="0.25">
      <c r="A124" s="40"/>
      <c r="B124" s="143" t="s">
        <v>385</v>
      </c>
      <c r="C124" s="127"/>
      <c r="D124" s="129">
        <f>D114</f>
        <v>1</v>
      </c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29">
        <f>O114</f>
        <v>20000</v>
      </c>
      <c r="P124" s="129">
        <f>P114</f>
        <v>240000</v>
      </c>
    </row>
    <row r="125" spans="1:16" s="4" customFormat="1" ht="15" x14ac:dyDescent="0.25">
      <c r="A125" s="76"/>
      <c r="B125" s="26" t="s">
        <v>8</v>
      </c>
      <c r="C125" s="25"/>
      <c r="D125" s="36">
        <f>D115+D116+D117+D118+D119+D120</f>
        <v>2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>
        <f>O115+O116+O117+O118+O119+O120</f>
        <v>39999.990000000005</v>
      </c>
      <c r="P125" s="36">
        <f>P115+P116+P117+P118+P119+P120</f>
        <v>479999.88</v>
      </c>
    </row>
    <row r="126" spans="1:16" s="4" customFormat="1" ht="15" x14ac:dyDescent="0.25">
      <c r="A126" s="76"/>
      <c r="B126" s="26" t="s">
        <v>51</v>
      </c>
      <c r="C126" s="25"/>
      <c r="D126" s="36">
        <f>D121+D122+D123</f>
        <v>5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>
        <f>O121+O122+O123</f>
        <v>67500</v>
      </c>
      <c r="P126" s="36">
        <f>P121+P122+P123</f>
        <v>810000</v>
      </c>
    </row>
    <row r="127" spans="1:16" s="60" customFormat="1" ht="15" thickBot="1" x14ac:dyDescent="0.25">
      <c r="A127" s="67"/>
      <c r="B127" s="168" t="s">
        <v>49</v>
      </c>
      <c r="C127" s="134"/>
      <c r="D127" s="53">
        <f>D124+D125+D126</f>
        <v>8</v>
      </c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>
        <f>O124+O125+O126</f>
        <v>127499.99</v>
      </c>
      <c r="P127" s="53">
        <f>P124+P125+P126</f>
        <v>1529999.88</v>
      </c>
    </row>
    <row r="128" spans="1:16" ht="15.75" x14ac:dyDescent="0.25">
      <c r="A128" s="302" t="s">
        <v>192</v>
      </c>
      <c r="B128" s="303"/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4"/>
    </row>
    <row r="129" spans="1:16" ht="25.5" x14ac:dyDescent="0.2">
      <c r="A129" s="77">
        <v>13</v>
      </c>
      <c r="B129" s="8" t="s">
        <v>401</v>
      </c>
      <c r="C129" s="20" t="s">
        <v>16</v>
      </c>
      <c r="D129" s="31">
        <v>1</v>
      </c>
      <c r="E129" s="31">
        <v>7253</v>
      </c>
      <c r="F129" s="31">
        <v>725.3</v>
      </c>
      <c r="G129" s="31"/>
      <c r="H129" s="31"/>
      <c r="I129" s="31">
        <v>2752.51</v>
      </c>
      <c r="J129" s="31"/>
      <c r="K129" s="31">
        <v>1196.74</v>
      </c>
      <c r="L129" s="31"/>
      <c r="M129" s="31"/>
      <c r="N129" s="31">
        <v>8072.45</v>
      </c>
      <c r="O129" s="31">
        <f>D129*(E129+F129+G129+H129+I129+J129+K129+L129+M129+N129)</f>
        <v>20000</v>
      </c>
      <c r="P129" s="31">
        <f t="shared" ref="P129:P136" si="9">O129*12</f>
        <v>240000</v>
      </c>
    </row>
    <row r="130" spans="1:16" x14ac:dyDescent="0.2">
      <c r="A130" s="77">
        <v>13</v>
      </c>
      <c r="B130" s="8" t="s">
        <v>270</v>
      </c>
      <c r="C130" s="20" t="s">
        <v>109</v>
      </c>
      <c r="D130" s="31">
        <v>0.5</v>
      </c>
      <c r="E130" s="31">
        <v>7253</v>
      </c>
      <c r="F130" s="31"/>
      <c r="G130" s="31"/>
      <c r="H130" s="31"/>
      <c r="I130" s="31">
        <v>2502.29</v>
      </c>
      <c r="J130" s="31"/>
      <c r="K130" s="31">
        <v>1087.95</v>
      </c>
      <c r="L130" s="31"/>
      <c r="M130" s="31"/>
      <c r="N130" s="31">
        <v>9156.76</v>
      </c>
      <c r="O130" s="31">
        <f t="shared" ref="O130:O136" si="10">D130*(E130+F130+G130+H130+I130+J130+K130+L130+M130+N130)</f>
        <v>10000</v>
      </c>
      <c r="P130" s="31">
        <f t="shared" si="9"/>
        <v>120000</v>
      </c>
    </row>
    <row r="131" spans="1:16" x14ac:dyDescent="0.2">
      <c r="A131" s="77">
        <v>10</v>
      </c>
      <c r="B131" s="8" t="s">
        <v>270</v>
      </c>
      <c r="C131" s="20" t="s">
        <v>21</v>
      </c>
      <c r="D131" s="31">
        <v>1</v>
      </c>
      <c r="E131" s="31">
        <v>5815</v>
      </c>
      <c r="F131" s="31"/>
      <c r="G131" s="31"/>
      <c r="H131" s="31"/>
      <c r="I131" s="31">
        <v>1337.46</v>
      </c>
      <c r="J131" s="31"/>
      <c r="K131" s="31">
        <v>872.25</v>
      </c>
      <c r="L131" s="31"/>
      <c r="M131" s="31"/>
      <c r="N131" s="31">
        <v>11975.28</v>
      </c>
      <c r="O131" s="31">
        <f t="shared" si="10"/>
        <v>19999.990000000002</v>
      </c>
      <c r="P131" s="31">
        <f t="shared" si="9"/>
        <v>239999.88</v>
      </c>
    </row>
    <row r="132" spans="1:16" x14ac:dyDescent="0.2">
      <c r="A132" s="56">
        <v>9</v>
      </c>
      <c r="B132" s="8" t="s">
        <v>111</v>
      </c>
      <c r="C132" s="20" t="s">
        <v>16</v>
      </c>
      <c r="D132" s="31">
        <v>4.5</v>
      </c>
      <c r="E132" s="31">
        <v>5527</v>
      </c>
      <c r="F132" s="31"/>
      <c r="G132" s="31"/>
      <c r="H132" s="31"/>
      <c r="I132" s="31">
        <v>1906.82</v>
      </c>
      <c r="J132" s="31"/>
      <c r="K132" s="31">
        <v>829.05</v>
      </c>
      <c r="L132" s="31"/>
      <c r="M132" s="31"/>
      <c r="N132" s="31">
        <v>5237.13</v>
      </c>
      <c r="O132" s="31">
        <f t="shared" si="10"/>
        <v>60750</v>
      </c>
      <c r="P132" s="31">
        <f t="shared" si="9"/>
        <v>729000</v>
      </c>
    </row>
    <row r="133" spans="1:16" x14ac:dyDescent="0.2">
      <c r="A133" s="77">
        <v>7</v>
      </c>
      <c r="B133" s="8" t="s">
        <v>110</v>
      </c>
      <c r="C133" s="20" t="s">
        <v>93</v>
      </c>
      <c r="D133" s="31">
        <v>1</v>
      </c>
      <c r="E133" s="31">
        <v>4920</v>
      </c>
      <c r="F133" s="31"/>
      <c r="G133" s="31"/>
      <c r="H133" s="31"/>
      <c r="I133" s="31">
        <v>1697.4</v>
      </c>
      <c r="J133" s="31"/>
      <c r="K133" s="31">
        <v>738</v>
      </c>
      <c r="L133" s="31"/>
      <c r="M133" s="31"/>
      <c r="N133" s="31">
        <v>6144.6</v>
      </c>
      <c r="O133" s="31">
        <f t="shared" si="10"/>
        <v>13500</v>
      </c>
      <c r="P133" s="31">
        <f t="shared" si="9"/>
        <v>162000</v>
      </c>
    </row>
    <row r="134" spans="1:16" x14ac:dyDescent="0.2">
      <c r="A134" s="77">
        <v>6</v>
      </c>
      <c r="B134" s="8" t="s">
        <v>111</v>
      </c>
      <c r="C134" s="20" t="s">
        <v>21</v>
      </c>
      <c r="D134" s="31">
        <v>3</v>
      </c>
      <c r="E134" s="31">
        <v>4633</v>
      </c>
      <c r="F134" s="31"/>
      <c r="G134" s="31"/>
      <c r="H134" s="31"/>
      <c r="I134" s="31">
        <v>1598.39</v>
      </c>
      <c r="J134" s="31"/>
      <c r="K134" s="31">
        <v>694.95</v>
      </c>
      <c r="L134" s="31"/>
      <c r="M134" s="31"/>
      <c r="N134" s="31">
        <v>6573.66</v>
      </c>
      <c r="O134" s="31">
        <f t="shared" si="10"/>
        <v>40500</v>
      </c>
      <c r="P134" s="31">
        <f t="shared" si="9"/>
        <v>486000</v>
      </c>
    </row>
    <row r="135" spans="1:16" x14ac:dyDescent="0.2">
      <c r="A135" s="77">
        <v>6</v>
      </c>
      <c r="B135" s="8" t="s">
        <v>111</v>
      </c>
      <c r="C135" s="20" t="s">
        <v>21</v>
      </c>
      <c r="D135" s="31">
        <v>1.5</v>
      </c>
      <c r="E135" s="31">
        <v>4633</v>
      </c>
      <c r="F135" s="31"/>
      <c r="G135" s="31"/>
      <c r="H135" s="31"/>
      <c r="I135" s="31">
        <v>1065.5899999999999</v>
      </c>
      <c r="J135" s="31"/>
      <c r="K135" s="31">
        <v>694.95</v>
      </c>
      <c r="L135" s="31"/>
      <c r="M135" s="31"/>
      <c r="N135" s="31">
        <v>7106.46</v>
      </c>
      <c r="O135" s="31">
        <f t="shared" si="10"/>
        <v>20250</v>
      </c>
      <c r="P135" s="31">
        <f t="shared" si="9"/>
        <v>243000</v>
      </c>
    </row>
    <row r="136" spans="1:16" ht="26.25" thickBot="1" x14ac:dyDescent="0.25">
      <c r="A136" s="78">
        <v>3</v>
      </c>
      <c r="B136" s="37" t="s">
        <v>271</v>
      </c>
      <c r="C136" s="38"/>
      <c r="D136" s="106">
        <v>2</v>
      </c>
      <c r="E136" s="106">
        <v>3770</v>
      </c>
      <c r="F136" s="106"/>
      <c r="G136" s="106"/>
      <c r="H136" s="106"/>
      <c r="I136" s="106"/>
      <c r="J136" s="106"/>
      <c r="K136" s="106">
        <v>565.5</v>
      </c>
      <c r="L136" s="106"/>
      <c r="M136" s="106">
        <v>3664.5</v>
      </c>
      <c r="N136" s="106"/>
      <c r="O136" s="31">
        <f t="shared" si="10"/>
        <v>16000</v>
      </c>
      <c r="P136" s="31">
        <f t="shared" si="9"/>
        <v>192000</v>
      </c>
    </row>
    <row r="137" spans="1:16" s="4" customFormat="1" ht="15" x14ac:dyDescent="0.25">
      <c r="A137" s="40"/>
      <c r="B137" s="143" t="s">
        <v>385</v>
      </c>
      <c r="C137" s="127"/>
      <c r="D137" s="129">
        <f>D129</f>
        <v>1</v>
      </c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29">
        <f>O129</f>
        <v>20000</v>
      </c>
      <c r="P137" s="129">
        <f>P129</f>
        <v>240000</v>
      </c>
    </row>
    <row r="138" spans="1:16" s="4" customFormat="1" ht="15" x14ac:dyDescent="0.25">
      <c r="A138" s="110"/>
      <c r="B138" s="26" t="s">
        <v>8</v>
      </c>
      <c r="C138" s="165"/>
      <c r="D138" s="166">
        <f>D130+D131</f>
        <v>1.5</v>
      </c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66">
        <f>O130+O131</f>
        <v>29999.99</v>
      </c>
      <c r="P138" s="166">
        <f>P130+P131</f>
        <v>359999.88</v>
      </c>
    </row>
    <row r="139" spans="1:16" s="4" customFormat="1" ht="15" x14ac:dyDescent="0.25">
      <c r="A139" s="76"/>
      <c r="B139" s="26" t="s">
        <v>51</v>
      </c>
      <c r="C139" s="25"/>
      <c r="D139" s="36">
        <f>D132+D133+D134+D135</f>
        <v>10</v>
      </c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36">
        <f>O132+O133+O134+O135</f>
        <v>135000</v>
      </c>
      <c r="P139" s="36">
        <f>P132+P133+P134+P135</f>
        <v>1620000</v>
      </c>
    </row>
    <row r="140" spans="1:16" s="4" customFormat="1" ht="15" x14ac:dyDescent="0.25">
      <c r="A140" s="76"/>
      <c r="B140" s="26" t="s">
        <v>52</v>
      </c>
      <c r="C140" s="25"/>
      <c r="D140" s="36">
        <f>D136</f>
        <v>2</v>
      </c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36">
        <f>O136</f>
        <v>16000</v>
      </c>
      <c r="P140" s="36">
        <f>P136</f>
        <v>192000</v>
      </c>
    </row>
    <row r="141" spans="1:16" s="60" customFormat="1" ht="15" thickBot="1" x14ac:dyDescent="0.25">
      <c r="A141" s="67"/>
      <c r="B141" s="168" t="s">
        <v>49</v>
      </c>
      <c r="C141" s="134"/>
      <c r="D141" s="53">
        <f>SUM(D137:D140)</f>
        <v>14.5</v>
      </c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53">
        <f>SUM(O137:O140)</f>
        <v>200999.99</v>
      </c>
      <c r="P141" s="53">
        <f>SUM(P137:P140)</f>
        <v>2411999.88</v>
      </c>
    </row>
    <row r="142" spans="1:16" ht="15.75" x14ac:dyDescent="0.25">
      <c r="A142" s="302" t="s">
        <v>183</v>
      </c>
      <c r="B142" s="303"/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4"/>
    </row>
    <row r="143" spans="1:16" ht="28.5" customHeight="1" x14ac:dyDescent="0.2">
      <c r="A143" s="15">
        <v>10</v>
      </c>
      <c r="B143" s="8" t="s">
        <v>407</v>
      </c>
      <c r="C143" s="20" t="s">
        <v>21</v>
      </c>
      <c r="D143" s="31">
        <v>1</v>
      </c>
      <c r="E143" s="31">
        <v>5815</v>
      </c>
      <c r="F143" s="31"/>
      <c r="G143" s="31"/>
      <c r="H143" s="31"/>
      <c r="I143" s="31">
        <v>581.5</v>
      </c>
      <c r="J143" s="31"/>
      <c r="K143" s="31"/>
      <c r="L143" s="31"/>
      <c r="M143" s="31"/>
      <c r="N143" s="31">
        <v>13603.5</v>
      </c>
      <c r="O143" s="31">
        <f t="shared" ref="O143:O151" si="11">D143*(E143+F143+G143+H143+I143+J143+K143+L143+M143+N143)</f>
        <v>20000</v>
      </c>
      <c r="P143" s="31">
        <f t="shared" ref="P143:P151" si="12">O143*12</f>
        <v>240000</v>
      </c>
    </row>
    <row r="144" spans="1:16" x14ac:dyDescent="0.2">
      <c r="A144" s="15">
        <v>12</v>
      </c>
      <c r="B144" s="8" t="s">
        <v>282</v>
      </c>
      <c r="C144" s="20" t="s">
        <v>29</v>
      </c>
      <c r="D144" s="31">
        <v>0.25</v>
      </c>
      <c r="E144" s="31">
        <v>6773</v>
      </c>
      <c r="F144" s="31"/>
      <c r="G144" s="31"/>
      <c r="H144" s="31"/>
      <c r="I144" s="31">
        <v>1354.6</v>
      </c>
      <c r="J144" s="31"/>
      <c r="K144" s="31"/>
      <c r="L144" s="31"/>
      <c r="M144" s="31"/>
      <c r="N144" s="31">
        <v>11872.4</v>
      </c>
      <c r="O144" s="31">
        <f t="shared" si="11"/>
        <v>5000</v>
      </c>
      <c r="P144" s="31">
        <f t="shared" si="12"/>
        <v>60000</v>
      </c>
    </row>
    <row r="145" spans="1:16" x14ac:dyDescent="0.2">
      <c r="A145" s="20">
        <v>10</v>
      </c>
      <c r="B145" s="8" t="s">
        <v>283</v>
      </c>
      <c r="C145" s="20" t="s">
        <v>21</v>
      </c>
      <c r="D145" s="31">
        <v>0.25</v>
      </c>
      <c r="E145" s="31">
        <v>5815</v>
      </c>
      <c r="F145" s="31"/>
      <c r="G145" s="31"/>
      <c r="H145" s="31"/>
      <c r="I145" s="31">
        <v>1744.5</v>
      </c>
      <c r="J145" s="31"/>
      <c r="K145" s="31"/>
      <c r="L145" s="31"/>
      <c r="M145" s="31"/>
      <c r="N145" s="31">
        <v>12440.5</v>
      </c>
      <c r="O145" s="31">
        <f t="shared" si="11"/>
        <v>5000</v>
      </c>
      <c r="P145" s="31">
        <f t="shared" si="12"/>
        <v>60000</v>
      </c>
    </row>
    <row r="146" spans="1:16" x14ac:dyDescent="0.2">
      <c r="A146" s="15">
        <v>10</v>
      </c>
      <c r="B146" s="8" t="s">
        <v>284</v>
      </c>
      <c r="C146" s="20" t="s">
        <v>21</v>
      </c>
      <c r="D146" s="31">
        <v>1.5</v>
      </c>
      <c r="E146" s="31">
        <v>5815</v>
      </c>
      <c r="F146" s="31"/>
      <c r="G146" s="31"/>
      <c r="H146" s="31"/>
      <c r="I146" s="31"/>
      <c r="J146" s="31"/>
      <c r="K146" s="31"/>
      <c r="L146" s="31"/>
      <c r="M146" s="31"/>
      <c r="N146" s="31">
        <v>14185</v>
      </c>
      <c r="O146" s="31">
        <f t="shared" si="11"/>
        <v>30000</v>
      </c>
      <c r="P146" s="31">
        <f t="shared" si="12"/>
        <v>360000</v>
      </c>
    </row>
    <row r="147" spans="1:16" x14ac:dyDescent="0.2">
      <c r="A147" s="15">
        <v>10</v>
      </c>
      <c r="B147" s="8" t="s">
        <v>285</v>
      </c>
      <c r="C147" s="27" t="s">
        <v>16</v>
      </c>
      <c r="D147" s="32">
        <v>0.5</v>
      </c>
      <c r="E147" s="32">
        <v>5815</v>
      </c>
      <c r="F147" s="32"/>
      <c r="G147" s="32"/>
      <c r="H147" s="32"/>
      <c r="I147" s="32">
        <v>1163</v>
      </c>
      <c r="J147" s="32"/>
      <c r="K147" s="32"/>
      <c r="L147" s="32"/>
      <c r="M147" s="32"/>
      <c r="N147" s="32">
        <v>6522</v>
      </c>
      <c r="O147" s="31">
        <f t="shared" si="11"/>
        <v>6750</v>
      </c>
      <c r="P147" s="31">
        <f t="shared" si="12"/>
        <v>81000</v>
      </c>
    </row>
    <row r="148" spans="1:16" x14ac:dyDescent="0.2">
      <c r="A148" s="15">
        <v>8</v>
      </c>
      <c r="B148" s="8" t="s">
        <v>285</v>
      </c>
      <c r="C148" s="27" t="s">
        <v>93</v>
      </c>
      <c r="D148" s="32">
        <v>0.5</v>
      </c>
      <c r="E148" s="32">
        <v>5240</v>
      </c>
      <c r="F148" s="32"/>
      <c r="G148" s="32"/>
      <c r="H148" s="32"/>
      <c r="I148" s="32">
        <v>1572</v>
      </c>
      <c r="J148" s="32"/>
      <c r="K148" s="32"/>
      <c r="L148" s="32"/>
      <c r="M148" s="32"/>
      <c r="N148" s="32">
        <v>6688</v>
      </c>
      <c r="O148" s="31">
        <f t="shared" si="11"/>
        <v>6750</v>
      </c>
      <c r="P148" s="31">
        <f t="shared" si="12"/>
        <v>81000</v>
      </c>
    </row>
    <row r="149" spans="1:16" x14ac:dyDescent="0.2">
      <c r="A149" s="47">
        <v>7</v>
      </c>
      <c r="B149" s="14" t="s">
        <v>286</v>
      </c>
      <c r="C149" s="27" t="s">
        <v>21</v>
      </c>
      <c r="D149" s="32">
        <v>0.5</v>
      </c>
      <c r="E149" s="32">
        <v>4920</v>
      </c>
      <c r="F149" s="32"/>
      <c r="G149" s="32"/>
      <c r="H149" s="32"/>
      <c r="I149" s="32"/>
      <c r="J149" s="32"/>
      <c r="K149" s="32"/>
      <c r="L149" s="32"/>
      <c r="M149" s="32"/>
      <c r="N149" s="32">
        <v>8580</v>
      </c>
      <c r="O149" s="31">
        <f t="shared" si="11"/>
        <v>6750</v>
      </c>
      <c r="P149" s="31">
        <f t="shared" si="12"/>
        <v>81000</v>
      </c>
    </row>
    <row r="150" spans="1:16" x14ac:dyDescent="0.2">
      <c r="A150" s="47">
        <v>9</v>
      </c>
      <c r="B150" s="14" t="s">
        <v>96</v>
      </c>
      <c r="C150" s="27" t="s">
        <v>16</v>
      </c>
      <c r="D150" s="32">
        <v>1</v>
      </c>
      <c r="E150" s="32">
        <v>5527</v>
      </c>
      <c r="F150" s="32"/>
      <c r="G150" s="32"/>
      <c r="H150" s="32"/>
      <c r="I150" s="32">
        <v>1658.1</v>
      </c>
      <c r="J150" s="32"/>
      <c r="K150" s="32"/>
      <c r="L150" s="32"/>
      <c r="M150" s="32"/>
      <c r="N150" s="32">
        <v>6314.9</v>
      </c>
      <c r="O150" s="31">
        <f t="shared" ref="O150" si="13">D150*(E150+F150+G150+H150+I150+J150+K150+L150+M150+N150)</f>
        <v>13500</v>
      </c>
      <c r="P150" s="31">
        <f t="shared" ref="P150" si="14">O150*12</f>
        <v>162000</v>
      </c>
    </row>
    <row r="151" spans="1:16" ht="13.5" thickBot="1" x14ac:dyDescent="0.25">
      <c r="A151" s="47">
        <v>6</v>
      </c>
      <c r="B151" s="12" t="s">
        <v>287</v>
      </c>
      <c r="C151" s="27" t="s">
        <v>21</v>
      </c>
      <c r="D151" s="32">
        <v>0.25</v>
      </c>
      <c r="E151" s="32">
        <v>4633</v>
      </c>
      <c r="F151" s="32"/>
      <c r="G151" s="32"/>
      <c r="H151" s="32"/>
      <c r="I151" s="32">
        <v>1389.9</v>
      </c>
      <c r="J151" s="32"/>
      <c r="K151" s="32"/>
      <c r="L151" s="32"/>
      <c r="M151" s="32"/>
      <c r="N151" s="32">
        <v>7477.1</v>
      </c>
      <c r="O151" s="31">
        <f t="shared" si="11"/>
        <v>3375</v>
      </c>
      <c r="P151" s="31">
        <f t="shared" si="12"/>
        <v>40500</v>
      </c>
    </row>
    <row r="152" spans="1:16" s="4" customFormat="1" ht="15" x14ac:dyDescent="0.25">
      <c r="A152" s="40"/>
      <c r="B152" s="143" t="s">
        <v>385</v>
      </c>
      <c r="C152" s="127"/>
      <c r="D152" s="129">
        <f>D143</f>
        <v>1</v>
      </c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>
        <f t="shared" ref="O152:P152" si="15">O143</f>
        <v>20000</v>
      </c>
      <c r="P152" s="129">
        <f t="shared" si="15"/>
        <v>240000</v>
      </c>
    </row>
    <row r="153" spans="1:16" s="4" customFormat="1" ht="15" x14ac:dyDescent="0.25">
      <c r="A153" s="110"/>
      <c r="B153" s="26" t="s">
        <v>8</v>
      </c>
      <c r="C153" s="165"/>
      <c r="D153" s="166">
        <f>D144+D145+D146</f>
        <v>2</v>
      </c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>
        <f t="shared" ref="O153:P153" si="16">O144+O145+O146</f>
        <v>40000</v>
      </c>
      <c r="P153" s="166">
        <f t="shared" si="16"/>
        <v>480000</v>
      </c>
    </row>
    <row r="154" spans="1:16" s="4" customFormat="1" ht="15" x14ac:dyDescent="0.25">
      <c r="A154" s="76"/>
      <c r="B154" s="26" t="s">
        <v>51</v>
      </c>
      <c r="C154" s="25"/>
      <c r="D154" s="36">
        <f>D147+D148+D149+D151+D150</f>
        <v>2.75</v>
      </c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>
        <f t="shared" ref="O154:P154" si="17">O147+O148+O149+O151+O150</f>
        <v>37125</v>
      </c>
      <c r="P154" s="36">
        <f t="shared" si="17"/>
        <v>445500</v>
      </c>
    </row>
    <row r="155" spans="1:16" s="4" customFormat="1" ht="15.75" thickBot="1" x14ac:dyDescent="0.3">
      <c r="A155" s="67"/>
      <c r="B155" s="168" t="s">
        <v>49</v>
      </c>
      <c r="C155" s="134"/>
      <c r="D155" s="53">
        <f>D152+D153+D154</f>
        <v>5.75</v>
      </c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>
        <f t="shared" ref="O155:P155" si="18">O152+O153+O154</f>
        <v>97125</v>
      </c>
      <c r="P155" s="53">
        <f t="shared" si="18"/>
        <v>1165500</v>
      </c>
    </row>
    <row r="156" spans="1:16" ht="19.5" thickBot="1" x14ac:dyDescent="0.35">
      <c r="A156" s="78"/>
      <c r="B156" s="68"/>
      <c r="C156" s="73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70"/>
      <c r="P156" s="70"/>
    </row>
    <row r="157" spans="1:16" s="58" customFormat="1" ht="29.25" x14ac:dyDescent="0.25">
      <c r="A157" s="152"/>
      <c r="B157" s="170" t="s">
        <v>387</v>
      </c>
      <c r="C157" s="153"/>
      <c r="D157" s="154">
        <f>D87+D124+D137+D152</f>
        <v>4</v>
      </c>
      <c r="E157" s="154"/>
      <c r="F157" s="154"/>
      <c r="G157" s="154"/>
      <c r="H157" s="154"/>
      <c r="I157" s="154"/>
      <c r="J157" s="154"/>
      <c r="K157" s="154"/>
      <c r="L157" s="154"/>
      <c r="M157" s="154"/>
      <c r="N157" s="154"/>
      <c r="O157" s="154">
        <f>O87+O124+O137</f>
        <v>60000</v>
      </c>
      <c r="P157" s="154">
        <f>P87+P124+P137</f>
        <v>720000</v>
      </c>
    </row>
    <row r="158" spans="1:16" s="58" customFormat="1" ht="15.75" x14ac:dyDescent="0.25">
      <c r="A158" s="171"/>
      <c r="B158" s="172" t="s">
        <v>8</v>
      </c>
      <c r="C158" s="173"/>
      <c r="D158" s="174">
        <f>D88+D96+D105+D125+D138+D153</f>
        <v>12</v>
      </c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>
        <f>O88+O96+O105+O125+O138+O153</f>
        <v>239999.97999999998</v>
      </c>
      <c r="P158" s="174">
        <f>P88+P96+P105+P125+P138+P153</f>
        <v>2879999.76</v>
      </c>
    </row>
    <row r="159" spans="1:16" s="58" customFormat="1" ht="15.75" x14ac:dyDescent="0.25">
      <c r="A159" s="155"/>
      <c r="B159" s="175" t="s">
        <v>170</v>
      </c>
      <c r="C159" s="157"/>
      <c r="D159" s="158">
        <f>D70+D89+D97+D106+D111+D126+D139+D154</f>
        <v>38</v>
      </c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>
        <f>O89+O97+O106+O111+O126+O139+O154</f>
        <v>486000</v>
      </c>
      <c r="P159" s="158">
        <f>P89+P97+P106+P111+P126+P139+P154</f>
        <v>5832000</v>
      </c>
    </row>
    <row r="160" spans="1:16" s="58" customFormat="1" ht="15.75" x14ac:dyDescent="0.25">
      <c r="A160" s="155"/>
      <c r="B160" s="175" t="s">
        <v>171</v>
      </c>
      <c r="C160" s="157"/>
      <c r="D160" s="158">
        <f>D71+D90+D98+D107+D140</f>
        <v>8</v>
      </c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>
        <f>O71+O90+O98+O107+O140+O310+O330</f>
        <v>172356</v>
      </c>
      <c r="P160" s="158">
        <f>P71+P90+P98+P107+P140+P310+P330</f>
        <v>2068272</v>
      </c>
    </row>
    <row r="161" spans="1:16" s="58" customFormat="1" ht="16.5" thickBot="1" x14ac:dyDescent="0.3">
      <c r="A161" s="159"/>
      <c r="B161" s="160" t="s">
        <v>182</v>
      </c>
      <c r="C161" s="161"/>
      <c r="D161" s="162">
        <f>D157+D159+D160</f>
        <v>50</v>
      </c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>
        <f>O157+O159+O160</f>
        <v>718356</v>
      </c>
      <c r="P161" s="162">
        <f>P157+P159+P160</f>
        <v>8620272</v>
      </c>
    </row>
    <row r="162" spans="1:16" ht="15.75" x14ac:dyDescent="0.25">
      <c r="A162" s="302" t="s">
        <v>184</v>
      </c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4"/>
    </row>
    <row r="163" spans="1:16" ht="15.75" x14ac:dyDescent="0.25">
      <c r="A163" s="302" t="s">
        <v>156</v>
      </c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4"/>
    </row>
    <row r="164" spans="1:16" ht="25.5" x14ac:dyDescent="0.2">
      <c r="A164" s="57">
        <v>13</v>
      </c>
      <c r="B164" s="8" t="s">
        <v>400</v>
      </c>
      <c r="C164" s="20" t="s">
        <v>16</v>
      </c>
      <c r="D164" s="31">
        <v>1</v>
      </c>
      <c r="E164" s="31">
        <v>7253</v>
      </c>
      <c r="F164" s="31">
        <v>1813.25</v>
      </c>
      <c r="G164" s="31"/>
      <c r="H164" s="31"/>
      <c r="I164" s="31">
        <v>2719.88</v>
      </c>
      <c r="J164" s="31"/>
      <c r="K164" s="31"/>
      <c r="L164" s="31"/>
      <c r="M164" s="31"/>
      <c r="N164" s="31">
        <v>8213.8700000000008</v>
      </c>
      <c r="O164" s="31">
        <f>D164*(E164+F164+G164+H164+I164+J164+K164+L164+M164+N164)</f>
        <v>20000</v>
      </c>
      <c r="P164" s="31">
        <f t="shared" ref="P164:P174" si="19">O164*12</f>
        <v>240000</v>
      </c>
    </row>
    <row r="165" spans="1:16" x14ac:dyDescent="0.2">
      <c r="A165" s="15">
        <v>13</v>
      </c>
      <c r="B165" s="8" t="s">
        <v>288</v>
      </c>
      <c r="C165" s="20" t="s">
        <v>16</v>
      </c>
      <c r="D165" s="31">
        <v>2</v>
      </c>
      <c r="E165" s="31">
        <v>7253</v>
      </c>
      <c r="F165" s="31"/>
      <c r="G165" s="31"/>
      <c r="H165" s="31"/>
      <c r="I165" s="31">
        <v>2175.9</v>
      </c>
      <c r="J165" s="31"/>
      <c r="K165" s="31"/>
      <c r="L165" s="31"/>
      <c r="M165" s="31"/>
      <c r="N165" s="31">
        <v>10571.1</v>
      </c>
      <c r="O165" s="31">
        <f t="shared" ref="O165:O174" si="20">D165*(E165+F165+G165+H165+I165+J165+K165+L165+M165+N165)</f>
        <v>40000</v>
      </c>
      <c r="P165" s="31">
        <f t="shared" si="19"/>
        <v>480000</v>
      </c>
    </row>
    <row r="166" spans="1:16" x14ac:dyDescent="0.2">
      <c r="A166" s="15">
        <v>10</v>
      </c>
      <c r="B166" s="8" t="s">
        <v>288</v>
      </c>
      <c r="C166" s="20" t="s">
        <v>21</v>
      </c>
      <c r="D166" s="31">
        <v>2</v>
      </c>
      <c r="E166" s="31">
        <v>5815</v>
      </c>
      <c r="F166" s="31"/>
      <c r="G166" s="31"/>
      <c r="H166" s="31"/>
      <c r="I166" s="31">
        <v>581.5</v>
      </c>
      <c r="J166" s="31"/>
      <c r="K166" s="31"/>
      <c r="L166" s="31"/>
      <c r="M166" s="31"/>
      <c r="N166" s="31">
        <v>13603.5</v>
      </c>
      <c r="O166" s="31">
        <f t="shared" si="20"/>
        <v>40000</v>
      </c>
      <c r="P166" s="31">
        <f t="shared" si="19"/>
        <v>480000</v>
      </c>
    </row>
    <row r="167" spans="1:16" x14ac:dyDescent="0.2">
      <c r="A167" s="15">
        <v>13</v>
      </c>
      <c r="B167" s="8" t="s">
        <v>289</v>
      </c>
      <c r="C167" s="20" t="s">
        <v>16</v>
      </c>
      <c r="D167" s="31">
        <v>0.25</v>
      </c>
      <c r="E167" s="31">
        <v>7253</v>
      </c>
      <c r="F167" s="31"/>
      <c r="G167" s="31"/>
      <c r="H167" s="31"/>
      <c r="I167" s="31">
        <v>2175.9</v>
      </c>
      <c r="J167" s="31"/>
      <c r="K167" s="31"/>
      <c r="L167" s="31"/>
      <c r="M167" s="31"/>
      <c r="N167" s="31">
        <v>10571.1</v>
      </c>
      <c r="O167" s="31">
        <f t="shared" si="20"/>
        <v>5000</v>
      </c>
      <c r="P167" s="31">
        <f t="shared" si="19"/>
        <v>60000</v>
      </c>
    </row>
    <row r="168" spans="1:16" x14ac:dyDescent="0.2">
      <c r="A168" s="15">
        <v>10</v>
      </c>
      <c r="B168" s="8" t="s">
        <v>290</v>
      </c>
      <c r="C168" s="20" t="s">
        <v>21</v>
      </c>
      <c r="D168" s="31">
        <v>0.5</v>
      </c>
      <c r="E168" s="31">
        <v>5815</v>
      </c>
      <c r="F168" s="31"/>
      <c r="G168" s="31"/>
      <c r="H168" s="31"/>
      <c r="I168" s="31">
        <v>581.5</v>
      </c>
      <c r="J168" s="31"/>
      <c r="K168" s="31"/>
      <c r="L168" s="31"/>
      <c r="M168" s="31"/>
      <c r="N168" s="31">
        <v>13603.5</v>
      </c>
      <c r="O168" s="31">
        <f t="shared" si="20"/>
        <v>10000</v>
      </c>
      <c r="P168" s="31">
        <f t="shared" si="19"/>
        <v>120000</v>
      </c>
    </row>
    <row r="169" spans="1:16" x14ac:dyDescent="0.2">
      <c r="A169" s="15">
        <v>9</v>
      </c>
      <c r="B169" s="8" t="s">
        <v>291</v>
      </c>
      <c r="C169" s="20" t="s">
        <v>16</v>
      </c>
      <c r="D169" s="31">
        <v>1</v>
      </c>
      <c r="E169" s="31">
        <v>5527</v>
      </c>
      <c r="F169" s="31">
        <v>552.70000000000005</v>
      </c>
      <c r="G169" s="31"/>
      <c r="H169" s="31"/>
      <c r="I169" s="31">
        <v>1215.94</v>
      </c>
      <c r="J169" s="31"/>
      <c r="K169" s="31"/>
      <c r="L169" s="31"/>
      <c r="M169" s="31"/>
      <c r="N169" s="31">
        <v>6204.36</v>
      </c>
      <c r="O169" s="31">
        <f t="shared" si="20"/>
        <v>13500</v>
      </c>
      <c r="P169" s="31">
        <f t="shared" si="19"/>
        <v>162000</v>
      </c>
    </row>
    <row r="170" spans="1:16" x14ac:dyDescent="0.2">
      <c r="A170" s="15">
        <v>9</v>
      </c>
      <c r="B170" s="8" t="s">
        <v>175</v>
      </c>
      <c r="C170" s="20" t="s">
        <v>16</v>
      </c>
      <c r="D170" s="31">
        <v>1.25</v>
      </c>
      <c r="E170" s="31">
        <v>5527</v>
      </c>
      <c r="F170" s="31"/>
      <c r="G170" s="31"/>
      <c r="H170" s="31"/>
      <c r="I170" s="31">
        <v>1105.4000000000001</v>
      </c>
      <c r="J170" s="31"/>
      <c r="K170" s="31"/>
      <c r="L170" s="31"/>
      <c r="M170" s="31"/>
      <c r="N170" s="31">
        <v>6867.6</v>
      </c>
      <c r="O170" s="31">
        <f t="shared" si="20"/>
        <v>16875</v>
      </c>
      <c r="P170" s="31">
        <f t="shared" si="19"/>
        <v>202500</v>
      </c>
    </row>
    <row r="171" spans="1:16" x14ac:dyDescent="0.2">
      <c r="A171" s="15">
        <v>9</v>
      </c>
      <c r="B171" s="8" t="s">
        <v>96</v>
      </c>
      <c r="C171" s="20" t="s">
        <v>16</v>
      </c>
      <c r="D171" s="31">
        <v>5.75</v>
      </c>
      <c r="E171" s="31">
        <v>5527</v>
      </c>
      <c r="F171" s="31"/>
      <c r="G171" s="31"/>
      <c r="H171" s="31"/>
      <c r="I171" s="31">
        <v>1658.1</v>
      </c>
      <c r="J171" s="31"/>
      <c r="K171" s="31"/>
      <c r="L171" s="31"/>
      <c r="M171" s="31"/>
      <c r="N171" s="31">
        <v>6314.9</v>
      </c>
      <c r="O171" s="31">
        <f t="shared" si="20"/>
        <v>77625</v>
      </c>
      <c r="P171" s="31">
        <f t="shared" si="19"/>
        <v>931500</v>
      </c>
    </row>
    <row r="172" spans="1:16" x14ac:dyDescent="0.2">
      <c r="A172" s="15">
        <v>6</v>
      </c>
      <c r="B172" s="8" t="s">
        <v>175</v>
      </c>
      <c r="C172" s="20" t="s">
        <v>21</v>
      </c>
      <c r="D172" s="31">
        <v>1</v>
      </c>
      <c r="E172" s="31">
        <v>4633</v>
      </c>
      <c r="F172" s="31"/>
      <c r="G172" s="31"/>
      <c r="H172" s="31"/>
      <c r="I172" s="31">
        <v>463.3</v>
      </c>
      <c r="J172" s="31"/>
      <c r="K172" s="31"/>
      <c r="L172" s="31"/>
      <c r="M172" s="31"/>
      <c r="N172" s="31">
        <v>8403.7000000000007</v>
      </c>
      <c r="O172" s="31">
        <f t="shared" si="20"/>
        <v>13500</v>
      </c>
      <c r="P172" s="31">
        <f t="shared" si="19"/>
        <v>162000</v>
      </c>
    </row>
    <row r="173" spans="1:16" x14ac:dyDescent="0.2">
      <c r="A173" s="15">
        <v>6</v>
      </c>
      <c r="B173" s="8" t="s">
        <v>175</v>
      </c>
      <c r="C173" s="20" t="s">
        <v>21</v>
      </c>
      <c r="D173" s="31">
        <v>2</v>
      </c>
      <c r="E173" s="31">
        <v>4633</v>
      </c>
      <c r="F173" s="31"/>
      <c r="G173" s="31"/>
      <c r="H173" s="31"/>
      <c r="I173" s="31">
        <v>926.6</v>
      </c>
      <c r="J173" s="31"/>
      <c r="K173" s="31"/>
      <c r="L173" s="31"/>
      <c r="M173" s="31"/>
      <c r="N173" s="31">
        <v>7940.4</v>
      </c>
      <c r="O173" s="31">
        <f t="shared" si="20"/>
        <v>27000</v>
      </c>
      <c r="P173" s="31">
        <f t="shared" si="19"/>
        <v>324000</v>
      </c>
    </row>
    <row r="174" spans="1:16" ht="26.25" thickBot="1" x14ac:dyDescent="0.25">
      <c r="A174" s="15">
        <v>4</v>
      </c>
      <c r="B174" s="9" t="s">
        <v>55</v>
      </c>
      <c r="C174" s="20"/>
      <c r="D174" s="31">
        <v>9</v>
      </c>
      <c r="E174" s="31">
        <v>4058</v>
      </c>
      <c r="F174" s="31"/>
      <c r="G174" s="31"/>
      <c r="H174" s="31"/>
      <c r="I174" s="31"/>
      <c r="J174" s="31"/>
      <c r="K174" s="31"/>
      <c r="L174" s="31"/>
      <c r="M174" s="31">
        <v>3942</v>
      </c>
      <c r="N174" s="31"/>
      <c r="O174" s="31">
        <f t="shared" si="20"/>
        <v>72000</v>
      </c>
      <c r="P174" s="31">
        <f t="shared" si="19"/>
        <v>864000</v>
      </c>
    </row>
    <row r="175" spans="1:16" s="4" customFormat="1" ht="15" x14ac:dyDescent="0.25">
      <c r="A175" s="40"/>
      <c r="B175" s="143" t="s">
        <v>385</v>
      </c>
      <c r="C175" s="127"/>
      <c r="D175" s="129">
        <f>D164</f>
        <v>1</v>
      </c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29">
        <f>O164</f>
        <v>20000</v>
      </c>
      <c r="P175" s="129">
        <f>P164</f>
        <v>240000</v>
      </c>
    </row>
    <row r="176" spans="1:16" s="4" customFormat="1" ht="15" x14ac:dyDescent="0.25">
      <c r="A176" s="110"/>
      <c r="B176" s="26" t="s">
        <v>8</v>
      </c>
      <c r="C176" s="165"/>
      <c r="D176" s="166">
        <f>D165+D166+D167+D168</f>
        <v>4.75</v>
      </c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>
        <f>O165+O166+O167+O168</f>
        <v>95000</v>
      </c>
      <c r="P176" s="166">
        <f>P165+P166+P167+P168</f>
        <v>1140000</v>
      </c>
    </row>
    <row r="177" spans="1:16" s="4" customFormat="1" ht="15" x14ac:dyDescent="0.25">
      <c r="A177" s="76"/>
      <c r="B177" s="26" t="s">
        <v>51</v>
      </c>
      <c r="C177" s="25"/>
      <c r="D177" s="36">
        <f>D169+D170+D171+D172+D173</f>
        <v>11</v>
      </c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36">
        <f>O169+O170+O171+O172+O173</f>
        <v>148500</v>
      </c>
      <c r="P177" s="36">
        <f>P169+P170+P171+P172+P173</f>
        <v>1782000</v>
      </c>
    </row>
    <row r="178" spans="1:16" s="4" customFormat="1" ht="15" x14ac:dyDescent="0.25">
      <c r="A178" s="76"/>
      <c r="B178" s="26" t="s">
        <v>52</v>
      </c>
      <c r="C178" s="25"/>
      <c r="D178" s="36">
        <f>D174</f>
        <v>9</v>
      </c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36">
        <f>O174</f>
        <v>72000</v>
      </c>
      <c r="P178" s="36">
        <f>P174</f>
        <v>864000</v>
      </c>
    </row>
    <row r="179" spans="1:16" s="60" customFormat="1" ht="15" thickBot="1" x14ac:dyDescent="0.25">
      <c r="A179" s="67"/>
      <c r="B179" s="168" t="s">
        <v>49</v>
      </c>
      <c r="C179" s="134"/>
      <c r="D179" s="53">
        <f>D175+D176+D177+D178</f>
        <v>25.75</v>
      </c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>
        <f>O175+O176+O177+O178</f>
        <v>335500</v>
      </c>
      <c r="P179" s="53">
        <f>P175+P176+P177+P178</f>
        <v>4026000</v>
      </c>
    </row>
    <row r="180" spans="1:16" ht="15.75" x14ac:dyDescent="0.25">
      <c r="A180" s="302" t="s">
        <v>157</v>
      </c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4"/>
    </row>
    <row r="181" spans="1:16" ht="25.5" x14ac:dyDescent="0.2">
      <c r="A181" s="20">
        <v>14</v>
      </c>
      <c r="B181" s="8" t="s">
        <v>399</v>
      </c>
      <c r="C181" s="20" t="s">
        <v>16</v>
      </c>
      <c r="D181" s="31">
        <v>1</v>
      </c>
      <c r="E181" s="31">
        <v>7732</v>
      </c>
      <c r="F181" s="31">
        <v>1933</v>
      </c>
      <c r="G181" s="31">
        <v>3866</v>
      </c>
      <c r="H181" s="31"/>
      <c r="I181" s="31">
        <v>4059.3</v>
      </c>
      <c r="J181" s="31"/>
      <c r="K181" s="31"/>
      <c r="L181" s="31"/>
      <c r="M181" s="31"/>
      <c r="N181" s="31">
        <v>2409.6999999999998</v>
      </c>
      <c r="O181" s="31">
        <f>D181*(E181+F181+G181+H181+I181+J181+K181+L181+M181+N181)</f>
        <v>20000</v>
      </c>
      <c r="P181" s="31">
        <f t="shared" ref="P181:P212" si="21">O181*12</f>
        <v>240000</v>
      </c>
    </row>
    <row r="182" spans="1:16" x14ac:dyDescent="0.2">
      <c r="A182" s="15">
        <v>14</v>
      </c>
      <c r="B182" s="8" t="s">
        <v>292</v>
      </c>
      <c r="C182" s="20" t="s">
        <v>16</v>
      </c>
      <c r="D182" s="31">
        <v>2</v>
      </c>
      <c r="E182" s="31">
        <v>7732</v>
      </c>
      <c r="F182" s="31"/>
      <c r="G182" s="31">
        <v>3092.8</v>
      </c>
      <c r="H182" s="31"/>
      <c r="I182" s="31">
        <v>3247.44</v>
      </c>
      <c r="J182" s="31"/>
      <c r="K182" s="31"/>
      <c r="L182" s="31"/>
      <c r="M182" s="31"/>
      <c r="N182" s="31">
        <v>5927.76</v>
      </c>
      <c r="O182" s="31">
        <f t="shared" ref="O182:O212" si="22">D182*(E182+F182+G182+H182+I182+J182+K182+L182+M182+N182)</f>
        <v>40000</v>
      </c>
      <c r="P182" s="31">
        <f t="shared" si="21"/>
        <v>480000</v>
      </c>
    </row>
    <row r="183" spans="1:16" x14ac:dyDescent="0.2">
      <c r="A183" s="15">
        <v>13</v>
      </c>
      <c r="B183" s="8" t="s">
        <v>293</v>
      </c>
      <c r="C183" s="20" t="s">
        <v>29</v>
      </c>
      <c r="D183" s="31">
        <v>1.5</v>
      </c>
      <c r="E183" s="31">
        <v>7253</v>
      </c>
      <c r="F183" s="31"/>
      <c r="G183" s="31">
        <v>2901.2</v>
      </c>
      <c r="H183" s="31"/>
      <c r="I183" s="31">
        <v>2030.84</v>
      </c>
      <c r="J183" s="31"/>
      <c r="K183" s="31"/>
      <c r="L183" s="31"/>
      <c r="M183" s="31"/>
      <c r="N183" s="31">
        <v>7814.96</v>
      </c>
      <c r="O183" s="31">
        <f t="shared" si="22"/>
        <v>30000</v>
      </c>
      <c r="P183" s="31">
        <f t="shared" si="21"/>
        <v>360000</v>
      </c>
    </row>
    <row r="184" spans="1:16" x14ac:dyDescent="0.2">
      <c r="A184" s="15">
        <v>13</v>
      </c>
      <c r="B184" s="8" t="s">
        <v>293</v>
      </c>
      <c r="C184" s="20" t="s">
        <v>29</v>
      </c>
      <c r="D184" s="31">
        <v>0.5</v>
      </c>
      <c r="E184" s="31">
        <v>7253</v>
      </c>
      <c r="F184" s="31"/>
      <c r="G184" s="31">
        <v>2901.2</v>
      </c>
      <c r="H184" s="31"/>
      <c r="I184" s="31">
        <v>3046.26</v>
      </c>
      <c r="J184" s="31"/>
      <c r="K184" s="31"/>
      <c r="L184" s="31"/>
      <c r="M184" s="31"/>
      <c r="N184" s="31">
        <v>6799.54</v>
      </c>
      <c r="O184" s="31">
        <f t="shared" si="22"/>
        <v>10000</v>
      </c>
      <c r="P184" s="31">
        <f t="shared" si="21"/>
        <v>120000</v>
      </c>
    </row>
    <row r="185" spans="1:16" x14ac:dyDescent="0.2">
      <c r="A185" s="15">
        <v>11</v>
      </c>
      <c r="B185" s="8" t="s">
        <v>292</v>
      </c>
      <c r="C185" s="20" t="s">
        <v>21</v>
      </c>
      <c r="D185" s="31">
        <v>1</v>
      </c>
      <c r="E185" s="31">
        <v>6294</v>
      </c>
      <c r="F185" s="31"/>
      <c r="G185" s="31">
        <v>2517.6</v>
      </c>
      <c r="H185" s="31"/>
      <c r="I185" s="31">
        <v>1762.32</v>
      </c>
      <c r="J185" s="31"/>
      <c r="K185" s="31"/>
      <c r="L185" s="31"/>
      <c r="M185" s="31"/>
      <c r="N185" s="31">
        <v>9426.08</v>
      </c>
      <c r="O185" s="31">
        <f t="shared" si="22"/>
        <v>20000</v>
      </c>
      <c r="P185" s="31">
        <f t="shared" si="21"/>
        <v>240000</v>
      </c>
    </row>
    <row r="186" spans="1:16" x14ac:dyDescent="0.2">
      <c r="A186" s="15">
        <v>14</v>
      </c>
      <c r="B186" s="8" t="s">
        <v>294</v>
      </c>
      <c r="C186" s="20" t="s">
        <v>16</v>
      </c>
      <c r="D186" s="31">
        <v>1.5</v>
      </c>
      <c r="E186" s="31">
        <v>7732</v>
      </c>
      <c r="F186" s="31"/>
      <c r="G186" s="31">
        <v>3092.8</v>
      </c>
      <c r="H186" s="31"/>
      <c r="I186" s="31">
        <v>3247.44</v>
      </c>
      <c r="J186" s="31"/>
      <c r="K186" s="31"/>
      <c r="L186" s="31"/>
      <c r="M186" s="31"/>
      <c r="N186" s="31">
        <v>5927.76</v>
      </c>
      <c r="O186" s="31">
        <f t="shared" si="22"/>
        <v>30000</v>
      </c>
      <c r="P186" s="31">
        <f t="shared" si="21"/>
        <v>360000</v>
      </c>
    </row>
    <row r="187" spans="1:16" x14ac:dyDescent="0.2">
      <c r="A187" s="15">
        <v>11</v>
      </c>
      <c r="B187" s="8" t="s">
        <v>378</v>
      </c>
      <c r="C187" s="20" t="s">
        <v>21</v>
      </c>
      <c r="D187" s="31">
        <v>0.5</v>
      </c>
      <c r="E187" s="31">
        <v>6294</v>
      </c>
      <c r="F187" s="31"/>
      <c r="G187" s="31">
        <v>2517.6</v>
      </c>
      <c r="H187" s="31"/>
      <c r="I187" s="31">
        <v>2643.48</v>
      </c>
      <c r="J187" s="31"/>
      <c r="K187" s="31"/>
      <c r="L187" s="31"/>
      <c r="M187" s="31"/>
      <c r="N187" s="31">
        <v>8544.92</v>
      </c>
      <c r="O187" s="31">
        <f t="shared" si="22"/>
        <v>10000</v>
      </c>
      <c r="P187" s="31">
        <f t="shared" si="21"/>
        <v>120000</v>
      </c>
    </row>
    <row r="188" spans="1:16" x14ac:dyDescent="0.2">
      <c r="A188" s="15">
        <v>14</v>
      </c>
      <c r="B188" s="8" t="s">
        <v>300</v>
      </c>
      <c r="C188" s="20" t="s">
        <v>16</v>
      </c>
      <c r="D188" s="31">
        <v>3</v>
      </c>
      <c r="E188" s="31">
        <v>7732</v>
      </c>
      <c r="F188" s="31"/>
      <c r="G188" s="31">
        <v>3092.8</v>
      </c>
      <c r="H188" s="31"/>
      <c r="I188" s="31">
        <v>3247.44</v>
      </c>
      <c r="J188" s="31"/>
      <c r="K188" s="31"/>
      <c r="L188" s="31"/>
      <c r="M188" s="31"/>
      <c r="N188" s="31">
        <v>5927.76</v>
      </c>
      <c r="O188" s="31">
        <f t="shared" si="22"/>
        <v>60000</v>
      </c>
      <c r="P188" s="31">
        <f t="shared" si="21"/>
        <v>720000</v>
      </c>
    </row>
    <row r="189" spans="1:16" x14ac:dyDescent="0.2">
      <c r="A189" s="15">
        <v>12</v>
      </c>
      <c r="B189" s="8" t="s">
        <v>300</v>
      </c>
      <c r="C189" s="20" t="s">
        <v>93</v>
      </c>
      <c r="D189" s="31">
        <v>1.25</v>
      </c>
      <c r="E189" s="31">
        <v>6773</v>
      </c>
      <c r="F189" s="31"/>
      <c r="G189" s="31">
        <v>2709.2</v>
      </c>
      <c r="H189" s="31"/>
      <c r="I189" s="31">
        <v>948.22</v>
      </c>
      <c r="J189" s="31"/>
      <c r="K189" s="31"/>
      <c r="L189" s="31"/>
      <c r="M189" s="31"/>
      <c r="N189" s="31">
        <v>9569.58</v>
      </c>
      <c r="O189" s="31">
        <f t="shared" si="22"/>
        <v>25000</v>
      </c>
      <c r="P189" s="31">
        <f t="shared" si="21"/>
        <v>300000</v>
      </c>
    </row>
    <row r="190" spans="1:16" x14ac:dyDescent="0.2">
      <c r="A190" s="15">
        <v>11</v>
      </c>
      <c r="B190" s="8" t="s">
        <v>300</v>
      </c>
      <c r="C190" s="20" t="s">
        <v>21</v>
      </c>
      <c r="D190" s="31">
        <v>1.25</v>
      </c>
      <c r="E190" s="31">
        <v>6294</v>
      </c>
      <c r="F190" s="31"/>
      <c r="G190" s="31">
        <v>2517.6</v>
      </c>
      <c r="H190" s="31"/>
      <c r="I190" s="31">
        <v>881.16</v>
      </c>
      <c r="J190" s="31"/>
      <c r="K190" s="31"/>
      <c r="L190" s="31"/>
      <c r="M190" s="31"/>
      <c r="N190" s="31">
        <v>10307.24</v>
      </c>
      <c r="O190" s="31">
        <f t="shared" si="22"/>
        <v>25000</v>
      </c>
      <c r="P190" s="31">
        <f t="shared" si="21"/>
        <v>300000</v>
      </c>
    </row>
    <row r="191" spans="1:16" x14ac:dyDescent="0.2">
      <c r="A191" s="15">
        <v>14</v>
      </c>
      <c r="B191" s="8" t="s">
        <v>295</v>
      </c>
      <c r="C191" s="20" t="s">
        <v>16</v>
      </c>
      <c r="D191" s="31">
        <v>0.25</v>
      </c>
      <c r="E191" s="31">
        <v>7732</v>
      </c>
      <c r="F191" s="31"/>
      <c r="G191" s="31">
        <v>1546.4</v>
      </c>
      <c r="H191" s="31"/>
      <c r="I191" s="31">
        <v>1855.68</v>
      </c>
      <c r="J191" s="31"/>
      <c r="K191" s="31"/>
      <c r="L191" s="31"/>
      <c r="M191" s="31"/>
      <c r="N191" s="31">
        <v>8865.92</v>
      </c>
      <c r="O191" s="31">
        <f t="shared" si="22"/>
        <v>5000</v>
      </c>
      <c r="P191" s="31">
        <f t="shared" si="21"/>
        <v>60000</v>
      </c>
    </row>
    <row r="192" spans="1:16" x14ac:dyDescent="0.2">
      <c r="A192" s="15">
        <v>14</v>
      </c>
      <c r="B192" s="8" t="s">
        <v>296</v>
      </c>
      <c r="C192" s="20" t="s">
        <v>16</v>
      </c>
      <c r="D192" s="31">
        <v>1</v>
      </c>
      <c r="E192" s="31">
        <v>7732</v>
      </c>
      <c r="F192" s="31"/>
      <c r="G192" s="31">
        <v>1546.4</v>
      </c>
      <c r="H192" s="31"/>
      <c r="I192" s="31">
        <v>2783.52</v>
      </c>
      <c r="J192" s="31"/>
      <c r="K192" s="31"/>
      <c r="L192" s="31"/>
      <c r="M192" s="31"/>
      <c r="N192" s="31">
        <v>7938.08</v>
      </c>
      <c r="O192" s="31">
        <f t="shared" si="22"/>
        <v>20000</v>
      </c>
      <c r="P192" s="31">
        <f t="shared" si="21"/>
        <v>240000</v>
      </c>
    </row>
    <row r="193" spans="1:16" x14ac:dyDescent="0.2">
      <c r="A193" s="15">
        <v>9</v>
      </c>
      <c r="B193" s="8" t="s">
        <v>291</v>
      </c>
      <c r="C193" s="20" t="s">
        <v>16</v>
      </c>
      <c r="D193" s="31">
        <v>1</v>
      </c>
      <c r="E193" s="31">
        <v>5527</v>
      </c>
      <c r="F193" s="31">
        <f>E193*10%</f>
        <v>552.70000000000005</v>
      </c>
      <c r="G193" s="31"/>
      <c r="H193" s="31"/>
      <c r="I193" s="31">
        <f>(E193+F193)*30%</f>
        <v>1823.9099999999999</v>
      </c>
      <c r="J193" s="31"/>
      <c r="K193" s="31"/>
      <c r="L193" s="31"/>
      <c r="M193" s="31"/>
      <c r="N193" s="31">
        <v>5596.39</v>
      </c>
      <c r="O193" s="31">
        <f t="shared" si="22"/>
        <v>13500</v>
      </c>
      <c r="P193" s="31">
        <f t="shared" si="21"/>
        <v>162000</v>
      </c>
    </row>
    <row r="194" spans="1:16" x14ac:dyDescent="0.2">
      <c r="A194" s="15">
        <v>10</v>
      </c>
      <c r="B194" s="8" t="s">
        <v>301</v>
      </c>
      <c r="C194" s="20" t="s">
        <v>16</v>
      </c>
      <c r="D194" s="31">
        <v>2</v>
      </c>
      <c r="E194" s="31">
        <v>5815</v>
      </c>
      <c r="F194" s="31"/>
      <c r="G194" s="31"/>
      <c r="H194" s="31"/>
      <c r="I194" s="31">
        <f>E194*30%</f>
        <v>1744.5</v>
      </c>
      <c r="J194" s="31"/>
      <c r="K194" s="31"/>
      <c r="L194" s="31"/>
      <c r="M194" s="31"/>
      <c r="N194" s="31">
        <v>5940.5</v>
      </c>
      <c r="O194" s="31">
        <f t="shared" si="22"/>
        <v>27000</v>
      </c>
      <c r="P194" s="31">
        <f t="shared" si="21"/>
        <v>324000</v>
      </c>
    </row>
    <row r="195" spans="1:16" ht="25.5" x14ac:dyDescent="0.2">
      <c r="A195" s="15">
        <v>7</v>
      </c>
      <c r="B195" s="8" t="s">
        <v>302</v>
      </c>
      <c r="C195" s="20" t="s">
        <v>21</v>
      </c>
      <c r="D195" s="31">
        <v>1</v>
      </c>
      <c r="E195" s="31">
        <v>4920</v>
      </c>
      <c r="F195" s="31"/>
      <c r="G195" s="31"/>
      <c r="H195" s="31"/>
      <c r="I195" s="31">
        <v>1697.4</v>
      </c>
      <c r="J195" s="31"/>
      <c r="K195" s="31">
        <v>738</v>
      </c>
      <c r="L195" s="31"/>
      <c r="M195" s="31"/>
      <c r="N195" s="31">
        <v>6144.6</v>
      </c>
      <c r="O195" s="31">
        <f t="shared" si="22"/>
        <v>13500</v>
      </c>
      <c r="P195" s="31">
        <f t="shared" si="21"/>
        <v>162000</v>
      </c>
    </row>
    <row r="196" spans="1:16" ht="25.5" x14ac:dyDescent="0.2">
      <c r="A196" s="15">
        <v>9</v>
      </c>
      <c r="B196" s="8" t="s">
        <v>297</v>
      </c>
      <c r="C196" s="20" t="s">
        <v>16</v>
      </c>
      <c r="D196" s="31">
        <v>1</v>
      </c>
      <c r="E196" s="31">
        <v>5527</v>
      </c>
      <c r="F196" s="31"/>
      <c r="G196" s="31"/>
      <c r="H196" s="31"/>
      <c r="I196" s="31">
        <v>1658.1</v>
      </c>
      <c r="J196" s="31"/>
      <c r="K196" s="31"/>
      <c r="L196" s="31"/>
      <c r="M196" s="31"/>
      <c r="N196" s="31">
        <v>6314.9</v>
      </c>
      <c r="O196" s="31">
        <f t="shared" si="22"/>
        <v>13500</v>
      </c>
      <c r="P196" s="31">
        <f t="shared" si="21"/>
        <v>162000</v>
      </c>
    </row>
    <row r="197" spans="1:16" ht="25.5" x14ac:dyDescent="0.2">
      <c r="A197" s="15">
        <v>9</v>
      </c>
      <c r="B197" s="8" t="s">
        <v>303</v>
      </c>
      <c r="C197" s="20" t="s">
        <v>16</v>
      </c>
      <c r="D197" s="31">
        <v>1</v>
      </c>
      <c r="E197" s="31">
        <v>5527</v>
      </c>
      <c r="F197" s="31"/>
      <c r="G197" s="31"/>
      <c r="H197" s="31"/>
      <c r="I197" s="31">
        <v>1271.21</v>
      </c>
      <c r="J197" s="31"/>
      <c r="K197" s="31">
        <v>829.05</v>
      </c>
      <c r="L197" s="31"/>
      <c r="M197" s="31"/>
      <c r="N197" s="31">
        <v>5872.74</v>
      </c>
      <c r="O197" s="31">
        <f t="shared" si="22"/>
        <v>13500</v>
      </c>
      <c r="P197" s="31">
        <f t="shared" si="21"/>
        <v>162000</v>
      </c>
    </row>
    <row r="198" spans="1:16" x14ac:dyDescent="0.2">
      <c r="A198" s="15">
        <v>10</v>
      </c>
      <c r="B198" s="8" t="s">
        <v>298</v>
      </c>
      <c r="C198" s="20" t="s">
        <v>16</v>
      </c>
      <c r="D198" s="31">
        <v>1</v>
      </c>
      <c r="E198" s="31">
        <v>5815</v>
      </c>
      <c r="F198" s="31">
        <v>581.5</v>
      </c>
      <c r="G198" s="31"/>
      <c r="H198" s="31"/>
      <c r="I198" s="31">
        <v>1918.95</v>
      </c>
      <c r="J198" s="31"/>
      <c r="K198" s="31"/>
      <c r="L198" s="31"/>
      <c r="M198" s="31"/>
      <c r="N198" s="31">
        <v>5184.55</v>
      </c>
      <c r="O198" s="31">
        <f t="shared" si="22"/>
        <v>13500</v>
      </c>
      <c r="P198" s="31">
        <f t="shared" si="21"/>
        <v>162000</v>
      </c>
    </row>
    <row r="199" spans="1:16" x14ac:dyDescent="0.2">
      <c r="A199" s="15">
        <v>10</v>
      </c>
      <c r="B199" s="8" t="s">
        <v>299</v>
      </c>
      <c r="C199" s="20" t="s">
        <v>16</v>
      </c>
      <c r="D199" s="31">
        <v>1.5</v>
      </c>
      <c r="E199" s="31">
        <v>5815</v>
      </c>
      <c r="F199" s="31"/>
      <c r="G199" s="31"/>
      <c r="H199" s="31"/>
      <c r="I199" s="31">
        <v>1744.5</v>
      </c>
      <c r="J199" s="31"/>
      <c r="K199" s="31"/>
      <c r="L199" s="31"/>
      <c r="M199" s="31"/>
      <c r="N199" s="31">
        <v>5940.5</v>
      </c>
      <c r="O199" s="31">
        <f t="shared" si="22"/>
        <v>20250</v>
      </c>
      <c r="P199" s="31">
        <f t="shared" si="21"/>
        <v>243000</v>
      </c>
    </row>
    <row r="200" spans="1:16" x14ac:dyDescent="0.2">
      <c r="A200" s="15">
        <v>9</v>
      </c>
      <c r="B200" s="8" t="s">
        <v>299</v>
      </c>
      <c r="C200" s="20" t="s">
        <v>29</v>
      </c>
      <c r="D200" s="31">
        <v>1.25</v>
      </c>
      <c r="E200" s="31">
        <v>5527</v>
      </c>
      <c r="F200" s="31"/>
      <c r="G200" s="31"/>
      <c r="H200" s="31"/>
      <c r="I200" s="31">
        <v>1105.4000000000001</v>
      </c>
      <c r="J200" s="31"/>
      <c r="K200" s="31"/>
      <c r="L200" s="31"/>
      <c r="M200" s="31"/>
      <c r="N200" s="31">
        <v>6867.6</v>
      </c>
      <c r="O200" s="31">
        <f t="shared" si="22"/>
        <v>16875</v>
      </c>
      <c r="P200" s="31">
        <f t="shared" si="21"/>
        <v>202500</v>
      </c>
    </row>
    <row r="201" spans="1:16" x14ac:dyDescent="0.2">
      <c r="A201" s="15">
        <v>7</v>
      </c>
      <c r="B201" s="8" t="s">
        <v>299</v>
      </c>
      <c r="C201" s="20" t="s">
        <v>21</v>
      </c>
      <c r="D201" s="31">
        <v>1</v>
      </c>
      <c r="E201" s="31">
        <v>4920</v>
      </c>
      <c r="F201" s="31"/>
      <c r="G201" s="31"/>
      <c r="H201" s="31"/>
      <c r="I201" s="31">
        <v>1476</v>
      </c>
      <c r="J201" s="31"/>
      <c r="K201" s="31"/>
      <c r="L201" s="31"/>
      <c r="M201" s="31"/>
      <c r="N201" s="31">
        <v>7104</v>
      </c>
      <c r="O201" s="31">
        <f t="shared" si="22"/>
        <v>13500</v>
      </c>
      <c r="P201" s="31">
        <f t="shared" si="21"/>
        <v>162000</v>
      </c>
    </row>
    <row r="202" spans="1:16" x14ac:dyDescent="0.2">
      <c r="A202" s="15">
        <v>9</v>
      </c>
      <c r="B202" s="8" t="s">
        <v>299</v>
      </c>
      <c r="C202" s="20" t="s">
        <v>104</v>
      </c>
      <c r="D202" s="31">
        <v>1</v>
      </c>
      <c r="E202" s="31">
        <v>5527</v>
      </c>
      <c r="F202" s="31"/>
      <c r="G202" s="31"/>
      <c r="H202" s="31"/>
      <c r="I202" s="31">
        <v>1658.1</v>
      </c>
      <c r="J202" s="31"/>
      <c r="K202" s="31"/>
      <c r="L202" s="31"/>
      <c r="M202" s="31"/>
      <c r="N202" s="31">
        <v>6314.9</v>
      </c>
      <c r="O202" s="31">
        <f t="shared" si="22"/>
        <v>13500</v>
      </c>
      <c r="P202" s="31">
        <f t="shared" si="21"/>
        <v>162000</v>
      </c>
    </row>
    <row r="203" spans="1:16" x14ac:dyDescent="0.2">
      <c r="A203" s="15">
        <v>9</v>
      </c>
      <c r="B203" s="8" t="s">
        <v>304</v>
      </c>
      <c r="C203" s="20" t="s">
        <v>16</v>
      </c>
      <c r="D203" s="31">
        <v>3.75</v>
      </c>
      <c r="E203" s="31">
        <v>5527</v>
      </c>
      <c r="F203" s="31"/>
      <c r="G203" s="31"/>
      <c r="H203" s="31"/>
      <c r="I203" s="31">
        <v>1906.82</v>
      </c>
      <c r="J203" s="31"/>
      <c r="K203" s="31">
        <v>829.05</v>
      </c>
      <c r="L203" s="31"/>
      <c r="M203" s="31"/>
      <c r="N203" s="31">
        <v>5237.13</v>
      </c>
      <c r="O203" s="31">
        <f t="shared" si="22"/>
        <v>50625</v>
      </c>
      <c r="P203" s="31">
        <f t="shared" si="21"/>
        <v>607500</v>
      </c>
    </row>
    <row r="204" spans="1:16" x14ac:dyDescent="0.2">
      <c r="A204" s="15">
        <v>10</v>
      </c>
      <c r="B204" s="8" t="s">
        <v>304</v>
      </c>
      <c r="C204" s="20" t="s">
        <v>16</v>
      </c>
      <c r="D204" s="31">
        <v>1</v>
      </c>
      <c r="E204" s="31">
        <v>5527</v>
      </c>
      <c r="F204" s="31"/>
      <c r="G204" s="31"/>
      <c r="H204" s="31"/>
      <c r="I204" s="31">
        <v>1271.21</v>
      </c>
      <c r="J204" s="31"/>
      <c r="K204" s="31">
        <v>829.05</v>
      </c>
      <c r="L204" s="31"/>
      <c r="M204" s="31"/>
      <c r="N204" s="31">
        <v>5872.74</v>
      </c>
      <c r="O204" s="31">
        <f t="shared" si="22"/>
        <v>13500</v>
      </c>
      <c r="P204" s="31">
        <f t="shared" si="21"/>
        <v>162000</v>
      </c>
    </row>
    <row r="205" spans="1:16" x14ac:dyDescent="0.2">
      <c r="A205" s="15">
        <v>9</v>
      </c>
      <c r="B205" s="8" t="s">
        <v>95</v>
      </c>
      <c r="C205" s="20" t="s">
        <v>16</v>
      </c>
      <c r="D205" s="31">
        <v>11</v>
      </c>
      <c r="E205" s="31">
        <v>5527</v>
      </c>
      <c r="F205" s="31"/>
      <c r="G205" s="31"/>
      <c r="H205" s="31"/>
      <c r="I205" s="31">
        <v>1658.1</v>
      </c>
      <c r="J205" s="31"/>
      <c r="K205" s="31"/>
      <c r="L205" s="31"/>
      <c r="M205" s="31"/>
      <c r="N205" s="31">
        <v>6314.9</v>
      </c>
      <c r="O205" s="31">
        <f t="shared" si="22"/>
        <v>148500</v>
      </c>
      <c r="P205" s="31">
        <f t="shared" si="21"/>
        <v>1782000</v>
      </c>
    </row>
    <row r="206" spans="1:16" x14ac:dyDescent="0.2">
      <c r="A206" s="15">
        <v>9</v>
      </c>
      <c r="B206" s="8" t="s">
        <v>105</v>
      </c>
      <c r="C206" s="20" t="s">
        <v>16</v>
      </c>
      <c r="D206" s="31">
        <v>1</v>
      </c>
      <c r="E206" s="31">
        <v>5527</v>
      </c>
      <c r="F206" s="31"/>
      <c r="G206" s="31"/>
      <c r="H206" s="31"/>
      <c r="I206" s="31">
        <v>1105.4000000000001</v>
      </c>
      <c r="J206" s="31"/>
      <c r="K206" s="31"/>
      <c r="L206" s="31"/>
      <c r="M206" s="31"/>
      <c r="N206" s="31">
        <v>6867.6</v>
      </c>
      <c r="O206" s="31">
        <f t="shared" si="22"/>
        <v>13500</v>
      </c>
      <c r="P206" s="31">
        <f t="shared" si="21"/>
        <v>162000</v>
      </c>
    </row>
    <row r="207" spans="1:16" x14ac:dyDescent="0.2">
      <c r="A207" s="15">
        <v>8</v>
      </c>
      <c r="B207" s="8" t="s">
        <v>105</v>
      </c>
      <c r="C207" s="20" t="s">
        <v>29</v>
      </c>
      <c r="D207" s="31">
        <v>1</v>
      </c>
      <c r="E207" s="31">
        <v>5240</v>
      </c>
      <c r="F207" s="31"/>
      <c r="G207" s="31"/>
      <c r="H207" s="31"/>
      <c r="I207" s="31">
        <v>1048</v>
      </c>
      <c r="J207" s="31"/>
      <c r="K207" s="31"/>
      <c r="L207" s="31"/>
      <c r="M207" s="31"/>
      <c r="N207" s="31">
        <v>7212</v>
      </c>
      <c r="O207" s="31">
        <f t="shared" si="22"/>
        <v>13500</v>
      </c>
      <c r="P207" s="31">
        <f t="shared" si="21"/>
        <v>162000</v>
      </c>
    </row>
    <row r="208" spans="1:16" ht="25.5" x14ac:dyDescent="0.2">
      <c r="A208" s="15">
        <v>4</v>
      </c>
      <c r="B208" s="9" t="s">
        <v>305</v>
      </c>
      <c r="C208" s="20"/>
      <c r="D208" s="31">
        <v>4.5</v>
      </c>
      <c r="E208" s="31">
        <v>4058</v>
      </c>
      <c r="F208" s="31"/>
      <c r="G208" s="31"/>
      <c r="H208" s="31"/>
      <c r="I208" s="31"/>
      <c r="J208" s="31"/>
      <c r="K208" s="31">
        <v>608.70000000000005</v>
      </c>
      <c r="L208" s="31"/>
      <c r="M208" s="31">
        <v>3333.3</v>
      </c>
      <c r="N208" s="31"/>
      <c r="O208" s="31">
        <f t="shared" si="22"/>
        <v>36000</v>
      </c>
      <c r="P208" s="31">
        <f t="shared" si="21"/>
        <v>432000</v>
      </c>
    </row>
    <row r="209" spans="1:16" ht="25.5" x14ac:dyDescent="0.2">
      <c r="A209" s="15">
        <v>4</v>
      </c>
      <c r="B209" s="9" t="s">
        <v>54</v>
      </c>
      <c r="C209" s="20"/>
      <c r="D209" s="31">
        <v>11</v>
      </c>
      <c r="E209" s="31">
        <v>4058</v>
      </c>
      <c r="F209" s="31"/>
      <c r="G209" s="31"/>
      <c r="H209" s="31"/>
      <c r="I209" s="31"/>
      <c r="J209" s="31"/>
      <c r="K209" s="31"/>
      <c r="L209" s="31"/>
      <c r="M209" s="31">
        <v>3942</v>
      </c>
      <c r="N209" s="31"/>
      <c r="O209" s="31">
        <f t="shared" si="22"/>
        <v>88000</v>
      </c>
      <c r="P209" s="31">
        <f t="shared" si="21"/>
        <v>1056000</v>
      </c>
    </row>
    <row r="210" spans="1:16" ht="25.5" x14ac:dyDescent="0.2">
      <c r="A210" s="15">
        <v>4</v>
      </c>
      <c r="B210" s="9" t="s">
        <v>306</v>
      </c>
      <c r="C210" s="20"/>
      <c r="D210" s="31">
        <v>5.5</v>
      </c>
      <c r="E210" s="31">
        <v>4058</v>
      </c>
      <c r="F210" s="31"/>
      <c r="G210" s="31"/>
      <c r="H210" s="31"/>
      <c r="I210" s="31"/>
      <c r="J210" s="31"/>
      <c r="K210" s="31"/>
      <c r="L210" s="31"/>
      <c r="M210" s="31">
        <v>3942</v>
      </c>
      <c r="N210" s="31"/>
      <c r="O210" s="31">
        <f t="shared" si="22"/>
        <v>44000</v>
      </c>
      <c r="P210" s="31">
        <f t="shared" si="21"/>
        <v>528000</v>
      </c>
    </row>
    <row r="211" spans="1:16" ht="25.5" x14ac:dyDescent="0.2">
      <c r="A211" s="15">
        <v>3</v>
      </c>
      <c r="B211" s="9" t="s">
        <v>264</v>
      </c>
      <c r="C211" s="28"/>
      <c r="D211" s="122">
        <v>1</v>
      </c>
      <c r="E211" s="122">
        <v>3770</v>
      </c>
      <c r="F211" s="122"/>
      <c r="G211" s="122"/>
      <c r="H211" s="122"/>
      <c r="I211" s="122"/>
      <c r="J211" s="122"/>
      <c r="K211" s="122"/>
      <c r="L211" s="122"/>
      <c r="M211" s="122">
        <v>4230</v>
      </c>
      <c r="N211" s="122"/>
      <c r="O211" s="31">
        <f t="shared" si="22"/>
        <v>8000</v>
      </c>
      <c r="P211" s="31">
        <f t="shared" si="21"/>
        <v>96000</v>
      </c>
    </row>
    <row r="212" spans="1:16" ht="13.5" thickBot="1" x14ac:dyDescent="0.25">
      <c r="A212" s="15">
        <v>4</v>
      </c>
      <c r="B212" s="9" t="s">
        <v>193</v>
      </c>
      <c r="C212" s="20"/>
      <c r="D212" s="31">
        <v>1</v>
      </c>
      <c r="E212" s="31">
        <v>4058</v>
      </c>
      <c r="F212" s="31"/>
      <c r="G212" s="31"/>
      <c r="H212" s="31"/>
      <c r="I212" s="31"/>
      <c r="J212" s="31"/>
      <c r="K212" s="31"/>
      <c r="L212" s="31"/>
      <c r="M212" s="31">
        <v>3942</v>
      </c>
      <c r="N212" s="31"/>
      <c r="O212" s="31">
        <f t="shared" si="22"/>
        <v>8000</v>
      </c>
      <c r="P212" s="31">
        <f t="shared" si="21"/>
        <v>96000</v>
      </c>
    </row>
    <row r="213" spans="1:16" s="4" customFormat="1" ht="15" customHeight="1" x14ac:dyDescent="0.25">
      <c r="A213" s="40"/>
      <c r="B213" s="143" t="s">
        <v>385</v>
      </c>
      <c r="C213" s="127"/>
      <c r="D213" s="129">
        <f>D181</f>
        <v>1</v>
      </c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29">
        <f>O181</f>
        <v>20000</v>
      </c>
      <c r="P213" s="129">
        <f>P181</f>
        <v>240000</v>
      </c>
    </row>
    <row r="214" spans="1:16" s="4" customFormat="1" ht="15" x14ac:dyDescent="0.25">
      <c r="A214" s="110"/>
      <c r="B214" s="26" t="s">
        <v>8</v>
      </c>
      <c r="C214" s="165"/>
      <c r="D214" s="133">
        <f>D182+D183+D184+D185+D186+D187+D188+D189+D190+D191+D192</f>
        <v>13.75</v>
      </c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>
        <f>O182+O183+O184+O185+O186+O187+O188+O189+O190+O191+O192</f>
        <v>275000</v>
      </c>
      <c r="P214" s="166">
        <f>P182+P183+P184+P185+P186+P187+P188+P189+P190+P191+P192</f>
        <v>3300000</v>
      </c>
    </row>
    <row r="215" spans="1:16" s="4" customFormat="1" ht="15" x14ac:dyDescent="0.25">
      <c r="A215" s="76"/>
      <c r="B215" s="26" t="s">
        <v>51</v>
      </c>
      <c r="C215" s="25"/>
      <c r="D215" s="133">
        <f>D193+D194+D195+D196+D197+D198+D199+D200+D201+D202+D203+D204+D205+D206+D207</f>
        <v>29.5</v>
      </c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36">
        <f>O193+O194+O195+O196+O197+O198+O199+O200+O201+O202+O203+O204+O205+O206+O207</f>
        <v>398250</v>
      </c>
      <c r="P215" s="36">
        <f>O215*12</f>
        <v>4779000</v>
      </c>
    </row>
    <row r="216" spans="1:16" s="4" customFormat="1" ht="15" x14ac:dyDescent="0.25">
      <c r="A216" s="76"/>
      <c r="B216" s="26" t="s">
        <v>52</v>
      </c>
      <c r="C216" s="25"/>
      <c r="D216" s="133">
        <f>D208+D209+D210+D211</f>
        <v>22</v>
      </c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36">
        <f>O208+O209+O210+O211</f>
        <v>176000</v>
      </c>
      <c r="P216" s="36">
        <f>P208+P209+P210+P211</f>
        <v>2112000</v>
      </c>
    </row>
    <row r="217" spans="1:16" s="4" customFormat="1" ht="15" x14ac:dyDescent="0.25">
      <c r="A217" s="197"/>
      <c r="B217" s="198" t="s">
        <v>10</v>
      </c>
      <c r="C217" s="132"/>
      <c r="D217" s="133">
        <f>D212</f>
        <v>1</v>
      </c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3">
        <f>O212</f>
        <v>8000</v>
      </c>
      <c r="P217" s="133">
        <f>P212</f>
        <v>96000</v>
      </c>
    </row>
    <row r="218" spans="1:16" s="60" customFormat="1" ht="15" thickBot="1" x14ac:dyDescent="0.25">
      <c r="A218" s="67"/>
      <c r="B218" s="168" t="s">
        <v>49</v>
      </c>
      <c r="C218" s="134"/>
      <c r="D218" s="53">
        <f>D213+D214+D215+D216+D217</f>
        <v>67.25</v>
      </c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>
        <f>O213+O214+O215+O216+O217</f>
        <v>877250</v>
      </c>
      <c r="P218" s="53">
        <f>P213+P214+P215+P216+P217</f>
        <v>10527000</v>
      </c>
    </row>
    <row r="219" spans="1:16" ht="15.75" x14ac:dyDescent="0.25">
      <c r="A219" s="302" t="s">
        <v>158</v>
      </c>
      <c r="B219" s="303"/>
      <c r="C219" s="303"/>
      <c r="D219" s="303"/>
      <c r="E219" s="303"/>
      <c r="F219" s="303"/>
      <c r="G219" s="303"/>
      <c r="H219" s="303"/>
      <c r="I219" s="303"/>
      <c r="J219" s="303"/>
      <c r="K219" s="303"/>
      <c r="L219" s="303"/>
      <c r="M219" s="303"/>
      <c r="N219" s="303"/>
      <c r="O219" s="303"/>
      <c r="P219" s="304"/>
    </row>
    <row r="220" spans="1:16" ht="25.5" x14ac:dyDescent="0.2">
      <c r="A220" s="15">
        <v>13</v>
      </c>
      <c r="B220" s="8" t="s">
        <v>307</v>
      </c>
      <c r="C220" s="20" t="s">
        <v>16</v>
      </c>
      <c r="D220" s="31">
        <v>1</v>
      </c>
      <c r="E220" s="31">
        <v>7253</v>
      </c>
      <c r="F220" s="31">
        <v>1450.6</v>
      </c>
      <c r="G220" s="31"/>
      <c r="H220" s="31"/>
      <c r="I220" s="31">
        <v>2611.08</v>
      </c>
      <c r="J220" s="31"/>
      <c r="K220" s="31"/>
      <c r="L220" s="31"/>
      <c r="M220" s="31"/>
      <c r="N220" s="31">
        <v>8685.32</v>
      </c>
      <c r="O220" s="31">
        <f t="shared" ref="O220:O225" si="23">D220*(E220+F220+G220+H220+I220+J220+K220+L220+M220+N220)</f>
        <v>20000</v>
      </c>
      <c r="P220" s="31">
        <f t="shared" ref="P220:P233" si="24">O220*12</f>
        <v>240000</v>
      </c>
    </row>
    <row r="221" spans="1:16" x14ac:dyDescent="0.2">
      <c r="A221" s="15">
        <v>13</v>
      </c>
      <c r="B221" s="8" t="s">
        <v>308</v>
      </c>
      <c r="C221" s="20" t="s">
        <v>16</v>
      </c>
      <c r="D221" s="31">
        <v>1</v>
      </c>
      <c r="E221" s="31">
        <v>7253</v>
      </c>
      <c r="F221" s="31"/>
      <c r="G221" s="31"/>
      <c r="H221" s="31"/>
      <c r="I221" s="31">
        <v>2175.9</v>
      </c>
      <c r="J221" s="31"/>
      <c r="K221" s="31"/>
      <c r="L221" s="31"/>
      <c r="M221" s="31"/>
      <c r="N221" s="31">
        <v>10571.1</v>
      </c>
      <c r="O221" s="31">
        <f t="shared" si="23"/>
        <v>20000</v>
      </c>
      <c r="P221" s="31">
        <f t="shared" si="24"/>
        <v>240000</v>
      </c>
    </row>
    <row r="222" spans="1:16" x14ac:dyDescent="0.2">
      <c r="A222" s="15">
        <v>13</v>
      </c>
      <c r="B222" s="8" t="s">
        <v>390</v>
      </c>
      <c r="C222" s="20" t="s">
        <v>16</v>
      </c>
      <c r="D222" s="31">
        <v>0.25</v>
      </c>
      <c r="E222" s="31">
        <v>7253</v>
      </c>
      <c r="F222" s="31"/>
      <c r="G222" s="31"/>
      <c r="H222" s="31"/>
      <c r="I222" s="31">
        <v>2175.9</v>
      </c>
      <c r="J222" s="31"/>
      <c r="K222" s="31"/>
      <c r="L222" s="31"/>
      <c r="M222" s="31"/>
      <c r="N222" s="31">
        <v>10571.1</v>
      </c>
      <c r="O222" s="31">
        <f t="shared" si="23"/>
        <v>5000</v>
      </c>
      <c r="P222" s="31">
        <f t="shared" si="24"/>
        <v>60000</v>
      </c>
    </row>
    <row r="223" spans="1:16" x14ac:dyDescent="0.2">
      <c r="A223" s="15">
        <v>12</v>
      </c>
      <c r="B223" s="8" t="s">
        <v>390</v>
      </c>
      <c r="C223" s="20" t="s">
        <v>18</v>
      </c>
      <c r="D223" s="31">
        <v>1</v>
      </c>
      <c r="E223" s="31">
        <v>6773</v>
      </c>
      <c r="F223" s="31"/>
      <c r="G223" s="31"/>
      <c r="H223" s="31"/>
      <c r="I223" s="31">
        <v>1354.6</v>
      </c>
      <c r="J223" s="31"/>
      <c r="K223" s="31"/>
      <c r="L223" s="31"/>
      <c r="M223" s="31"/>
      <c r="N223" s="31">
        <v>11872.4</v>
      </c>
      <c r="O223" s="31">
        <f t="shared" si="23"/>
        <v>20000</v>
      </c>
      <c r="P223" s="31">
        <f t="shared" si="24"/>
        <v>240000</v>
      </c>
    </row>
    <row r="224" spans="1:16" x14ac:dyDescent="0.2">
      <c r="A224" s="15">
        <v>12</v>
      </c>
      <c r="B224" s="8" t="s">
        <v>390</v>
      </c>
      <c r="C224" s="20" t="s">
        <v>29</v>
      </c>
      <c r="D224" s="31">
        <v>0.5</v>
      </c>
      <c r="E224" s="31">
        <v>6773</v>
      </c>
      <c r="F224" s="31"/>
      <c r="G224" s="31"/>
      <c r="H224" s="31"/>
      <c r="I224" s="31">
        <v>1354.6</v>
      </c>
      <c r="J224" s="31"/>
      <c r="K224" s="31"/>
      <c r="L224" s="31"/>
      <c r="M224" s="31"/>
      <c r="N224" s="31">
        <v>11872.4</v>
      </c>
      <c r="O224" s="31">
        <f t="shared" si="23"/>
        <v>10000</v>
      </c>
      <c r="P224" s="31">
        <f t="shared" si="24"/>
        <v>120000</v>
      </c>
    </row>
    <row r="225" spans="1:16" x14ac:dyDescent="0.2">
      <c r="A225" s="15">
        <v>9</v>
      </c>
      <c r="B225" s="8" t="s">
        <v>291</v>
      </c>
      <c r="C225" s="20" t="s">
        <v>16</v>
      </c>
      <c r="D225" s="31">
        <v>1</v>
      </c>
      <c r="E225" s="31">
        <v>5527</v>
      </c>
      <c r="F225" s="31">
        <v>552.70000000000005</v>
      </c>
      <c r="G225" s="31"/>
      <c r="H225" s="31"/>
      <c r="I225" s="31">
        <v>1823.91</v>
      </c>
      <c r="J225" s="31"/>
      <c r="K225" s="31"/>
      <c r="L225" s="31"/>
      <c r="M225" s="31"/>
      <c r="N225" s="31">
        <v>5596.39</v>
      </c>
      <c r="O225" s="31">
        <f t="shared" si="23"/>
        <v>13500</v>
      </c>
      <c r="P225" s="31">
        <f t="shared" si="24"/>
        <v>162000</v>
      </c>
    </row>
    <row r="226" spans="1:16" x14ac:dyDescent="0.2">
      <c r="A226" s="15">
        <v>9</v>
      </c>
      <c r="B226" s="8" t="s">
        <v>105</v>
      </c>
      <c r="C226" s="20" t="s">
        <v>16</v>
      </c>
      <c r="D226" s="31">
        <v>6.5</v>
      </c>
      <c r="E226" s="31">
        <v>5527</v>
      </c>
      <c r="F226" s="31"/>
      <c r="G226" s="31"/>
      <c r="H226" s="31"/>
      <c r="I226" s="31">
        <v>1658.1</v>
      </c>
      <c r="J226" s="31"/>
      <c r="K226" s="31"/>
      <c r="L226" s="31"/>
      <c r="M226" s="31"/>
      <c r="N226" s="31">
        <v>6314.9</v>
      </c>
      <c r="O226" s="31">
        <f t="shared" ref="O226:O232" si="25">D226*(E226+F226+G226+H226+I226+J226+K226+L226+M226+N226)</f>
        <v>87750</v>
      </c>
      <c r="P226" s="31">
        <f t="shared" si="24"/>
        <v>1053000</v>
      </c>
    </row>
    <row r="227" spans="1:16" x14ac:dyDescent="0.2">
      <c r="A227" s="15">
        <v>9</v>
      </c>
      <c r="B227" s="8" t="s">
        <v>175</v>
      </c>
      <c r="C227" s="20" t="s">
        <v>99</v>
      </c>
      <c r="D227" s="31">
        <v>1</v>
      </c>
      <c r="E227" s="31">
        <v>5527</v>
      </c>
      <c r="F227" s="31"/>
      <c r="G227" s="31"/>
      <c r="H227" s="31"/>
      <c r="I227" s="31">
        <v>1105.4000000000001</v>
      </c>
      <c r="J227" s="31"/>
      <c r="K227" s="31"/>
      <c r="L227" s="31"/>
      <c r="M227" s="31"/>
      <c r="N227" s="31">
        <v>6867.6</v>
      </c>
      <c r="O227" s="31">
        <f t="shared" si="25"/>
        <v>13500</v>
      </c>
      <c r="P227" s="31">
        <f t="shared" si="24"/>
        <v>162000</v>
      </c>
    </row>
    <row r="228" spans="1:16" x14ac:dyDescent="0.2">
      <c r="A228" s="15">
        <v>7</v>
      </c>
      <c r="B228" s="8" t="s">
        <v>175</v>
      </c>
      <c r="C228" s="20" t="s">
        <v>98</v>
      </c>
      <c r="D228" s="31">
        <v>1</v>
      </c>
      <c r="E228" s="31">
        <v>4920</v>
      </c>
      <c r="F228" s="31"/>
      <c r="G228" s="31"/>
      <c r="H228" s="31"/>
      <c r="I228" s="31">
        <v>984</v>
      </c>
      <c r="J228" s="31"/>
      <c r="K228" s="31"/>
      <c r="L228" s="31"/>
      <c r="M228" s="31"/>
      <c r="N228" s="31">
        <v>7596</v>
      </c>
      <c r="O228" s="31">
        <f t="shared" si="25"/>
        <v>13500</v>
      </c>
      <c r="P228" s="31">
        <f t="shared" si="24"/>
        <v>162000</v>
      </c>
    </row>
    <row r="229" spans="1:16" x14ac:dyDescent="0.2">
      <c r="A229" s="15">
        <v>6</v>
      </c>
      <c r="B229" s="8" t="s">
        <v>105</v>
      </c>
      <c r="C229" s="20" t="s">
        <v>21</v>
      </c>
      <c r="D229" s="31">
        <v>1</v>
      </c>
      <c r="E229" s="31">
        <v>4633</v>
      </c>
      <c r="F229" s="31"/>
      <c r="G229" s="31"/>
      <c r="H229" s="31"/>
      <c r="I229" s="31">
        <v>463.3</v>
      </c>
      <c r="J229" s="31"/>
      <c r="K229" s="31"/>
      <c r="L229" s="31"/>
      <c r="M229" s="31"/>
      <c r="N229" s="31">
        <v>8403.7000000000007</v>
      </c>
      <c r="O229" s="31">
        <f t="shared" si="25"/>
        <v>13500</v>
      </c>
      <c r="P229" s="31">
        <f t="shared" si="24"/>
        <v>162000</v>
      </c>
    </row>
    <row r="230" spans="1:16" x14ac:dyDescent="0.2">
      <c r="A230" s="15">
        <v>7</v>
      </c>
      <c r="B230" s="8" t="s">
        <v>309</v>
      </c>
      <c r="C230" s="20" t="s">
        <v>93</v>
      </c>
      <c r="D230" s="31">
        <v>1</v>
      </c>
      <c r="E230" s="31">
        <v>4920</v>
      </c>
      <c r="F230" s="31"/>
      <c r="G230" s="31"/>
      <c r="H230" s="31"/>
      <c r="I230" s="31">
        <v>984</v>
      </c>
      <c r="J230" s="31"/>
      <c r="K230" s="31"/>
      <c r="L230" s="31"/>
      <c r="M230" s="31"/>
      <c r="N230" s="31">
        <v>7596</v>
      </c>
      <c r="O230" s="31">
        <f t="shared" si="25"/>
        <v>13500</v>
      </c>
      <c r="P230" s="31">
        <f t="shared" si="24"/>
        <v>162000</v>
      </c>
    </row>
    <row r="231" spans="1:16" ht="25.5" x14ac:dyDescent="0.2">
      <c r="A231" s="15">
        <v>9</v>
      </c>
      <c r="B231" s="8" t="s">
        <v>310</v>
      </c>
      <c r="C231" s="20" t="s">
        <v>99</v>
      </c>
      <c r="D231" s="31">
        <v>1.25</v>
      </c>
      <c r="E231" s="31">
        <v>5527</v>
      </c>
      <c r="F231" s="31"/>
      <c r="G231" s="31"/>
      <c r="H231" s="31"/>
      <c r="I231" s="31">
        <v>1105.4000000000001</v>
      </c>
      <c r="J231" s="31"/>
      <c r="K231" s="31"/>
      <c r="L231" s="31"/>
      <c r="M231" s="31"/>
      <c r="N231" s="31">
        <v>6867.6</v>
      </c>
      <c r="O231" s="31">
        <f t="shared" si="25"/>
        <v>16875</v>
      </c>
      <c r="P231" s="31">
        <f t="shared" si="24"/>
        <v>202500</v>
      </c>
    </row>
    <row r="232" spans="1:16" ht="25.5" x14ac:dyDescent="0.2">
      <c r="A232" s="15">
        <v>9</v>
      </c>
      <c r="B232" s="8" t="s">
        <v>311</v>
      </c>
      <c r="C232" s="20" t="s">
        <v>99</v>
      </c>
      <c r="D232" s="31">
        <v>1</v>
      </c>
      <c r="E232" s="31">
        <v>5527</v>
      </c>
      <c r="F232" s="31"/>
      <c r="G232" s="31"/>
      <c r="H232" s="31"/>
      <c r="I232" s="31">
        <v>1658.1</v>
      </c>
      <c r="J232" s="31"/>
      <c r="K232" s="31"/>
      <c r="L232" s="31"/>
      <c r="M232" s="31"/>
      <c r="N232" s="31">
        <v>6314.9</v>
      </c>
      <c r="O232" s="31">
        <f t="shared" si="25"/>
        <v>13500</v>
      </c>
      <c r="P232" s="31">
        <f t="shared" si="24"/>
        <v>162000</v>
      </c>
    </row>
    <row r="233" spans="1:16" ht="26.25" thickBot="1" x14ac:dyDescent="0.25">
      <c r="A233" s="47">
        <v>4</v>
      </c>
      <c r="B233" s="12" t="s">
        <v>242</v>
      </c>
      <c r="C233" s="27"/>
      <c r="D233" s="32">
        <v>9</v>
      </c>
      <c r="E233" s="32">
        <v>4058</v>
      </c>
      <c r="F233" s="32"/>
      <c r="G233" s="32"/>
      <c r="H233" s="32"/>
      <c r="I233" s="32"/>
      <c r="J233" s="32"/>
      <c r="K233" s="32"/>
      <c r="L233" s="32"/>
      <c r="M233" s="32">
        <v>3942</v>
      </c>
      <c r="N233" s="32"/>
      <c r="O233" s="31">
        <f>D233*(E233+F233+G233+H233+I233+J233+K233+L233+M233+N233)</f>
        <v>72000</v>
      </c>
      <c r="P233" s="31">
        <f t="shared" si="24"/>
        <v>864000</v>
      </c>
    </row>
    <row r="234" spans="1:16" s="4" customFormat="1" ht="15" x14ac:dyDescent="0.25">
      <c r="A234" s="40"/>
      <c r="B234" s="143" t="s">
        <v>385</v>
      </c>
      <c r="C234" s="127"/>
      <c r="D234" s="129">
        <f>D220</f>
        <v>1</v>
      </c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29">
        <f>O220</f>
        <v>20000</v>
      </c>
      <c r="P234" s="129">
        <f>P220</f>
        <v>240000</v>
      </c>
    </row>
    <row r="235" spans="1:16" s="4" customFormat="1" ht="15" x14ac:dyDescent="0.25">
      <c r="A235" s="110"/>
      <c r="B235" s="26" t="s">
        <v>8</v>
      </c>
      <c r="C235" s="165"/>
      <c r="D235" s="166">
        <f>D221+D222+D223+D224</f>
        <v>2.75</v>
      </c>
      <c r="E235" s="166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>
        <f>O221+O222+O223+O224</f>
        <v>55000</v>
      </c>
      <c r="P235" s="166">
        <f>P221+P222+P223+P224</f>
        <v>660000</v>
      </c>
    </row>
    <row r="236" spans="1:16" s="4" customFormat="1" ht="15" x14ac:dyDescent="0.25">
      <c r="A236" s="76"/>
      <c r="B236" s="26" t="s">
        <v>51</v>
      </c>
      <c r="C236" s="25"/>
      <c r="D236" s="36">
        <f>D225+D226+D227+D228+D229+D230+D231+D232</f>
        <v>13.75</v>
      </c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>
        <f t="shared" ref="O236:P236" si="26">O225+O226+O227+O228+O229+O230+O231+O232</f>
        <v>185625</v>
      </c>
      <c r="P236" s="36">
        <f t="shared" si="26"/>
        <v>2227500</v>
      </c>
    </row>
    <row r="237" spans="1:16" s="4" customFormat="1" ht="15" x14ac:dyDescent="0.25">
      <c r="A237" s="76"/>
      <c r="B237" s="26" t="s">
        <v>52</v>
      </c>
      <c r="C237" s="25"/>
      <c r="D237" s="36">
        <f>D233</f>
        <v>9</v>
      </c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36">
        <f>O233</f>
        <v>72000</v>
      </c>
      <c r="P237" s="36">
        <f>P233</f>
        <v>864000</v>
      </c>
    </row>
    <row r="238" spans="1:16" s="60" customFormat="1" ht="15" thickBot="1" x14ac:dyDescent="0.25">
      <c r="A238" s="67"/>
      <c r="B238" s="168" t="s">
        <v>49</v>
      </c>
      <c r="C238" s="134"/>
      <c r="D238" s="53">
        <f>D234+D235+D236+D237</f>
        <v>26.5</v>
      </c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53">
        <f>O234+O235+O236+O237</f>
        <v>332625</v>
      </c>
      <c r="P238" s="53">
        <f>P234+P235+P236+P237</f>
        <v>3991500</v>
      </c>
    </row>
    <row r="239" spans="1:16" ht="15.75" x14ac:dyDescent="0.25">
      <c r="A239" s="302" t="s">
        <v>159</v>
      </c>
      <c r="B239" s="303"/>
      <c r="C239" s="303"/>
      <c r="D239" s="303"/>
      <c r="E239" s="303"/>
      <c r="F239" s="303"/>
      <c r="G239" s="303"/>
      <c r="H239" s="303"/>
      <c r="I239" s="303"/>
      <c r="J239" s="303"/>
      <c r="K239" s="303"/>
      <c r="L239" s="303"/>
      <c r="M239" s="303"/>
      <c r="N239" s="303"/>
      <c r="O239" s="303"/>
      <c r="P239" s="304"/>
    </row>
    <row r="240" spans="1:16" ht="25.5" x14ac:dyDescent="0.2">
      <c r="A240" s="15">
        <v>14</v>
      </c>
      <c r="B240" s="8" t="s">
        <v>315</v>
      </c>
      <c r="C240" s="20" t="s">
        <v>16</v>
      </c>
      <c r="D240" s="31">
        <v>1</v>
      </c>
      <c r="E240" s="31">
        <v>7732</v>
      </c>
      <c r="F240" s="31">
        <v>1933</v>
      </c>
      <c r="G240" s="31">
        <v>3866</v>
      </c>
      <c r="H240" s="31"/>
      <c r="I240" s="31">
        <v>4059.3</v>
      </c>
      <c r="J240" s="31"/>
      <c r="K240" s="31"/>
      <c r="L240" s="31"/>
      <c r="M240" s="31"/>
      <c r="N240" s="31">
        <v>2409.6999999999998</v>
      </c>
      <c r="O240" s="31">
        <f>D240*(E240+F240+G240+H240+I240+J240+K240+L240+M240+N240)</f>
        <v>20000</v>
      </c>
      <c r="P240" s="31">
        <f t="shared" ref="P240:P257" si="27">O240*12</f>
        <v>240000</v>
      </c>
    </row>
    <row r="241" spans="1:16" x14ac:dyDescent="0.2">
      <c r="A241" s="15">
        <v>14</v>
      </c>
      <c r="B241" s="8" t="s">
        <v>100</v>
      </c>
      <c r="C241" s="20" t="s">
        <v>31</v>
      </c>
      <c r="D241" s="31">
        <v>1.75</v>
      </c>
      <c r="E241" s="31">
        <v>7732</v>
      </c>
      <c r="F241" s="31"/>
      <c r="G241" s="31">
        <v>3092.8</v>
      </c>
      <c r="H241" s="31"/>
      <c r="I241" s="31">
        <v>3247.44</v>
      </c>
      <c r="J241" s="31"/>
      <c r="K241" s="31"/>
      <c r="L241" s="31"/>
      <c r="M241" s="31"/>
      <c r="N241" s="31">
        <v>5927.76</v>
      </c>
      <c r="O241" s="31">
        <f t="shared" ref="O241:O257" si="28">D241*(E241+F241+G241+H241+I241+J241+K241+L241+M241+N241)</f>
        <v>35000</v>
      </c>
      <c r="P241" s="31">
        <f t="shared" si="27"/>
        <v>420000</v>
      </c>
    </row>
    <row r="242" spans="1:16" x14ac:dyDescent="0.2">
      <c r="A242" s="20">
        <v>13</v>
      </c>
      <c r="B242" s="8" t="s">
        <v>100</v>
      </c>
      <c r="C242" s="20" t="s">
        <v>104</v>
      </c>
      <c r="D242" s="31">
        <v>2</v>
      </c>
      <c r="E242" s="31">
        <v>7253</v>
      </c>
      <c r="F242" s="31"/>
      <c r="G242" s="31">
        <v>2901.2</v>
      </c>
      <c r="H242" s="31"/>
      <c r="I242" s="31">
        <v>3046.25</v>
      </c>
      <c r="J242" s="31"/>
      <c r="K242" s="31"/>
      <c r="L242" s="31"/>
      <c r="M242" s="31"/>
      <c r="N242" s="31">
        <v>6799.54</v>
      </c>
      <c r="O242" s="31">
        <f t="shared" si="28"/>
        <v>39999.980000000003</v>
      </c>
      <c r="P242" s="31">
        <f t="shared" si="27"/>
        <v>479999.76</v>
      </c>
    </row>
    <row r="243" spans="1:16" x14ac:dyDescent="0.2">
      <c r="A243" s="15">
        <v>12</v>
      </c>
      <c r="B243" s="8" t="s">
        <v>100</v>
      </c>
      <c r="C243" s="20" t="s">
        <v>93</v>
      </c>
      <c r="D243" s="31">
        <v>1</v>
      </c>
      <c r="E243" s="31">
        <v>6773</v>
      </c>
      <c r="F243" s="31"/>
      <c r="G243" s="31">
        <v>2709.2</v>
      </c>
      <c r="H243" s="31"/>
      <c r="I243" s="31">
        <v>1896.44</v>
      </c>
      <c r="J243" s="31"/>
      <c r="K243" s="31"/>
      <c r="L243" s="31"/>
      <c r="M243" s="31"/>
      <c r="N243" s="31">
        <v>8621.36</v>
      </c>
      <c r="O243" s="31">
        <f t="shared" si="28"/>
        <v>20000</v>
      </c>
      <c r="P243" s="31">
        <f t="shared" si="27"/>
        <v>240000</v>
      </c>
    </row>
    <row r="244" spans="1:16" x14ac:dyDescent="0.2">
      <c r="A244" s="15">
        <v>11</v>
      </c>
      <c r="B244" s="8" t="s">
        <v>316</v>
      </c>
      <c r="C244" s="20" t="s">
        <v>98</v>
      </c>
      <c r="D244" s="31">
        <v>1</v>
      </c>
      <c r="E244" s="31">
        <v>6294</v>
      </c>
      <c r="F244" s="31"/>
      <c r="G244" s="31"/>
      <c r="H244" s="31"/>
      <c r="I244" s="31">
        <v>1447.62</v>
      </c>
      <c r="J244" s="31"/>
      <c r="K244" s="31">
        <v>944.1</v>
      </c>
      <c r="L244" s="31"/>
      <c r="M244" s="31"/>
      <c r="N244" s="31">
        <v>11314.28</v>
      </c>
      <c r="O244" s="31">
        <f t="shared" si="28"/>
        <v>20000</v>
      </c>
      <c r="P244" s="31">
        <f t="shared" si="27"/>
        <v>240000</v>
      </c>
    </row>
    <row r="245" spans="1:16" x14ac:dyDescent="0.2">
      <c r="A245" s="15">
        <v>10</v>
      </c>
      <c r="B245" s="8" t="s">
        <v>317</v>
      </c>
      <c r="C245" s="20" t="s">
        <v>21</v>
      </c>
      <c r="D245" s="31">
        <v>0.5</v>
      </c>
      <c r="E245" s="31">
        <v>5815</v>
      </c>
      <c r="F245" s="31"/>
      <c r="G245" s="31"/>
      <c r="H245" s="31"/>
      <c r="I245" s="31">
        <v>668.72</v>
      </c>
      <c r="J245" s="31"/>
      <c r="K245" s="31">
        <v>872.25</v>
      </c>
      <c r="L245" s="31"/>
      <c r="M245" s="31"/>
      <c r="N245" s="31">
        <v>12644.03</v>
      </c>
      <c r="O245" s="31">
        <f t="shared" si="28"/>
        <v>10000</v>
      </c>
      <c r="P245" s="31">
        <f t="shared" si="27"/>
        <v>120000</v>
      </c>
    </row>
    <row r="246" spans="1:16" x14ac:dyDescent="0.2">
      <c r="A246" s="15">
        <v>10</v>
      </c>
      <c r="B246" s="8" t="s">
        <v>291</v>
      </c>
      <c r="C246" s="20" t="s">
        <v>16</v>
      </c>
      <c r="D246" s="31">
        <v>1</v>
      </c>
      <c r="E246" s="31">
        <v>5815</v>
      </c>
      <c r="F246" s="31">
        <v>581.5</v>
      </c>
      <c r="G246" s="31"/>
      <c r="H246" s="31"/>
      <c r="I246" s="31">
        <v>1918.95</v>
      </c>
      <c r="J246" s="31"/>
      <c r="K246" s="31"/>
      <c r="L246" s="31"/>
      <c r="M246" s="31"/>
      <c r="N246" s="31">
        <v>5184.55</v>
      </c>
      <c r="O246" s="31">
        <f t="shared" si="28"/>
        <v>13500</v>
      </c>
      <c r="P246" s="31">
        <f t="shared" si="27"/>
        <v>162000</v>
      </c>
    </row>
    <row r="247" spans="1:16" x14ac:dyDescent="0.2">
      <c r="A247" s="15">
        <v>10</v>
      </c>
      <c r="B247" s="8" t="s">
        <v>102</v>
      </c>
      <c r="C247" s="20" t="s">
        <v>16</v>
      </c>
      <c r="D247" s="31">
        <v>4.75</v>
      </c>
      <c r="E247" s="31">
        <v>5815</v>
      </c>
      <c r="F247" s="31"/>
      <c r="G247" s="31"/>
      <c r="H247" s="31"/>
      <c r="I247" s="31">
        <v>1744.5</v>
      </c>
      <c r="J247" s="31"/>
      <c r="K247" s="31"/>
      <c r="L247" s="31"/>
      <c r="M247" s="31"/>
      <c r="N247" s="31">
        <v>5940.5</v>
      </c>
      <c r="O247" s="31">
        <f t="shared" si="28"/>
        <v>64125</v>
      </c>
      <c r="P247" s="31">
        <f t="shared" si="27"/>
        <v>769500</v>
      </c>
    </row>
    <row r="248" spans="1:16" ht="25.5" x14ac:dyDescent="0.2">
      <c r="A248" s="15">
        <v>10</v>
      </c>
      <c r="B248" s="8" t="s">
        <v>318</v>
      </c>
      <c r="C248" s="20" t="s">
        <v>16</v>
      </c>
      <c r="D248" s="31">
        <v>2</v>
      </c>
      <c r="E248" s="31">
        <v>5815</v>
      </c>
      <c r="F248" s="31"/>
      <c r="G248" s="31"/>
      <c r="H248" s="31"/>
      <c r="I248" s="31">
        <v>2006.17</v>
      </c>
      <c r="J248" s="31"/>
      <c r="K248" s="31">
        <v>872.25</v>
      </c>
      <c r="L248" s="31"/>
      <c r="M248" s="31"/>
      <c r="N248" s="31">
        <v>4806.58</v>
      </c>
      <c r="O248" s="31">
        <f t="shared" si="28"/>
        <v>27000</v>
      </c>
      <c r="P248" s="31">
        <f t="shared" si="27"/>
        <v>324000</v>
      </c>
    </row>
    <row r="249" spans="1:16" ht="25.5" x14ac:dyDescent="0.2">
      <c r="A249" s="15">
        <v>9</v>
      </c>
      <c r="B249" s="8" t="s">
        <v>319</v>
      </c>
      <c r="C249" s="20" t="s">
        <v>29</v>
      </c>
      <c r="D249" s="31">
        <v>1</v>
      </c>
      <c r="E249" s="31">
        <v>5527</v>
      </c>
      <c r="F249" s="31"/>
      <c r="G249" s="31"/>
      <c r="H249" s="31"/>
      <c r="I249" s="31">
        <v>1906.81</v>
      </c>
      <c r="J249" s="31"/>
      <c r="K249" s="31">
        <v>829.05</v>
      </c>
      <c r="L249" s="31"/>
      <c r="M249" s="31"/>
      <c r="N249" s="31">
        <v>5237.1400000000003</v>
      </c>
      <c r="O249" s="31">
        <f t="shared" si="28"/>
        <v>13500</v>
      </c>
      <c r="P249" s="31">
        <f t="shared" si="27"/>
        <v>162000</v>
      </c>
    </row>
    <row r="250" spans="1:16" ht="25.5" x14ac:dyDescent="0.2">
      <c r="A250" s="15">
        <v>7</v>
      </c>
      <c r="B250" s="8" t="s">
        <v>320</v>
      </c>
      <c r="C250" s="20" t="s">
        <v>21</v>
      </c>
      <c r="D250" s="31">
        <v>0.5</v>
      </c>
      <c r="E250" s="31">
        <v>4920</v>
      </c>
      <c r="F250" s="31"/>
      <c r="G250" s="31"/>
      <c r="H250" s="31"/>
      <c r="I250" s="31">
        <v>1697.4</v>
      </c>
      <c r="J250" s="31"/>
      <c r="K250" s="31">
        <v>738</v>
      </c>
      <c r="L250" s="31"/>
      <c r="M250" s="31"/>
      <c r="N250" s="31">
        <v>6144.6</v>
      </c>
      <c r="O250" s="31">
        <f t="shared" si="28"/>
        <v>6750</v>
      </c>
      <c r="P250" s="31">
        <f t="shared" si="27"/>
        <v>81000</v>
      </c>
    </row>
    <row r="251" spans="1:16" ht="25.5" x14ac:dyDescent="0.2">
      <c r="A251" s="15">
        <v>7</v>
      </c>
      <c r="B251" s="8" t="s">
        <v>320</v>
      </c>
      <c r="C251" s="20" t="s">
        <v>21</v>
      </c>
      <c r="D251" s="31">
        <v>1</v>
      </c>
      <c r="E251" s="31">
        <v>4920</v>
      </c>
      <c r="F251" s="31"/>
      <c r="G251" s="31"/>
      <c r="H251" s="31"/>
      <c r="I251" s="31">
        <v>1131.5999999999999</v>
      </c>
      <c r="J251" s="31"/>
      <c r="K251" s="31">
        <v>738</v>
      </c>
      <c r="L251" s="31"/>
      <c r="M251" s="31"/>
      <c r="N251" s="31">
        <v>6710.4</v>
      </c>
      <c r="O251" s="31">
        <f t="shared" si="28"/>
        <v>13500</v>
      </c>
      <c r="P251" s="31">
        <f t="shared" si="27"/>
        <v>162000</v>
      </c>
    </row>
    <row r="252" spans="1:16" x14ac:dyDescent="0.2">
      <c r="A252" s="15">
        <v>10</v>
      </c>
      <c r="B252" s="8" t="s">
        <v>95</v>
      </c>
      <c r="C252" s="20" t="s">
        <v>16</v>
      </c>
      <c r="D252" s="31">
        <v>3.25</v>
      </c>
      <c r="E252" s="31">
        <v>5815</v>
      </c>
      <c r="F252" s="31"/>
      <c r="G252" s="31"/>
      <c r="H252" s="31"/>
      <c r="I252" s="31">
        <v>1744.5</v>
      </c>
      <c r="J252" s="31"/>
      <c r="K252" s="31"/>
      <c r="L252" s="31"/>
      <c r="M252" s="31"/>
      <c r="N252" s="31">
        <v>5940.5</v>
      </c>
      <c r="O252" s="31">
        <f t="shared" si="28"/>
        <v>43875</v>
      </c>
      <c r="P252" s="31">
        <f t="shared" si="27"/>
        <v>526500</v>
      </c>
    </row>
    <row r="253" spans="1:16" x14ac:dyDescent="0.2">
      <c r="A253" s="15">
        <v>10</v>
      </c>
      <c r="B253" s="8" t="s">
        <v>105</v>
      </c>
      <c r="C253" s="20" t="s">
        <v>16</v>
      </c>
      <c r="D253" s="31">
        <v>1</v>
      </c>
      <c r="E253" s="31">
        <v>5815</v>
      </c>
      <c r="F253" s="31"/>
      <c r="G253" s="31"/>
      <c r="H253" s="31"/>
      <c r="I253" s="31">
        <v>1163</v>
      </c>
      <c r="J253" s="31"/>
      <c r="K253" s="31"/>
      <c r="L253" s="31"/>
      <c r="M253" s="31"/>
      <c r="N253" s="31">
        <v>6522</v>
      </c>
      <c r="O253" s="31">
        <f t="shared" si="28"/>
        <v>13500</v>
      </c>
      <c r="P253" s="31">
        <f t="shared" si="27"/>
        <v>162000</v>
      </c>
    </row>
    <row r="254" spans="1:16" x14ac:dyDescent="0.2">
      <c r="A254" s="15">
        <v>10</v>
      </c>
      <c r="B254" s="8" t="s">
        <v>321</v>
      </c>
      <c r="C254" s="20" t="s">
        <v>16</v>
      </c>
      <c r="D254" s="31">
        <v>2</v>
      </c>
      <c r="E254" s="31">
        <v>5815</v>
      </c>
      <c r="F254" s="31"/>
      <c r="G254" s="31"/>
      <c r="H254" s="31"/>
      <c r="I254" s="31">
        <v>1744.5</v>
      </c>
      <c r="J254" s="31"/>
      <c r="K254" s="31"/>
      <c r="L254" s="31"/>
      <c r="M254" s="31"/>
      <c r="N254" s="31">
        <v>5940.5</v>
      </c>
      <c r="O254" s="31">
        <f t="shared" si="28"/>
        <v>27000</v>
      </c>
      <c r="P254" s="31">
        <f t="shared" si="27"/>
        <v>324000</v>
      </c>
    </row>
    <row r="255" spans="1:16" ht="25.5" x14ac:dyDescent="0.2">
      <c r="A255" s="15">
        <v>4</v>
      </c>
      <c r="B255" s="9" t="s">
        <v>55</v>
      </c>
      <c r="C255" s="20"/>
      <c r="D255" s="31">
        <v>6</v>
      </c>
      <c r="E255" s="31">
        <v>4058</v>
      </c>
      <c r="F255" s="31"/>
      <c r="G255" s="31"/>
      <c r="H255" s="31"/>
      <c r="I255" s="31"/>
      <c r="J255" s="31"/>
      <c r="K255" s="31"/>
      <c r="L255" s="31"/>
      <c r="M255" s="31">
        <v>3942</v>
      </c>
      <c r="N255" s="31"/>
      <c r="O255" s="31">
        <f t="shared" si="28"/>
        <v>48000</v>
      </c>
      <c r="P255" s="31">
        <f t="shared" si="27"/>
        <v>576000</v>
      </c>
    </row>
    <row r="256" spans="1:16" ht="25.5" x14ac:dyDescent="0.2">
      <c r="A256" s="15">
        <v>4</v>
      </c>
      <c r="B256" s="9" t="s">
        <v>389</v>
      </c>
      <c r="C256" s="20"/>
      <c r="D256" s="31">
        <v>1</v>
      </c>
      <c r="E256" s="31">
        <v>4058</v>
      </c>
      <c r="F256" s="31"/>
      <c r="G256" s="31"/>
      <c r="H256" s="31"/>
      <c r="I256" s="31"/>
      <c r="J256" s="31"/>
      <c r="K256" s="31"/>
      <c r="L256" s="31"/>
      <c r="M256" s="31">
        <v>3942</v>
      </c>
      <c r="N256" s="31"/>
      <c r="O256" s="31">
        <f t="shared" si="28"/>
        <v>8000</v>
      </c>
      <c r="P256" s="31">
        <f t="shared" si="27"/>
        <v>96000</v>
      </c>
    </row>
    <row r="257" spans="1:16" ht="26.25" thickBot="1" x14ac:dyDescent="0.25">
      <c r="A257" s="15">
        <v>3</v>
      </c>
      <c r="B257" s="9" t="s">
        <v>322</v>
      </c>
      <c r="C257" s="20"/>
      <c r="D257" s="31">
        <v>2</v>
      </c>
      <c r="E257" s="31">
        <v>3770</v>
      </c>
      <c r="F257" s="31"/>
      <c r="G257" s="31"/>
      <c r="H257" s="31"/>
      <c r="I257" s="31"/>
      <c r="J257" s="31"/>
      <c r="K257" s="31"/>
      <c r="L257" s="31"/>
      <c r="M257" s="31">
        <v>4230</v>
      </c>
      <c r="N257" s="31"/>
      <c r="O257" s="31">
        <f t="shared" si="28"/>
        <v>16000</v>
      </c>
      <c r="P257" s="31">
        <f t="shared" si="27"/>
        <v>192000</v>
      </c>
    </row>
    <row r="258" spans="1:16" s="4" customFormat="1" ht="15" x14ac:dyDescent="0.25">
      <c r="A258" s="40"/>
      <c r="B258" s="143" t="s">
        <v>385</v>
      </c>
      <c r="C258" s="127"/>
      <c r="D258" s="129">
        <f>D240</f>
        <v>1</v>
      </c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29">
        <f>O240</f>
        <v>20000</v>
      </c>
      <c r="P258" s="129">
        <f>P240</f>
        <v>240000</v>
      </c>
    </row>
    <row r="259" spans="1:16" s="4" customFormat="1" ht="15" x14ac:dyDescent="0.25">
      <c r="A259" s="110"/>
      <c r="B259" s="26" t="s">
        <v>8</v>
      </c>
      <c r="C259" s="165"/>
      <c r="D259" s="166">
        <f>D241+D242+D243+D244+D245</f>
        <v>6.25</v>
      </c>
      <c r="E259" s="166"/>
      <c r="F259" s="166"/>
      <c r="G259" s="166"/>
      <c r="H259" s="166"/>
      <c r="I259" s="166"/>
      <c r="J259" s="166"/>
      <c r="K259" s="166"/>
      <c r="L259" s="166"/>
      <c r="M259" s="166"/>
      <c r="N259" s="166"/>
      <c r="O259" s="166">
        <f>O241+O242+O243+O244+O245</f>
        <v>124999.98000000001</v>
      </c>
      <c r="P259" s="166">
        <f>P241+P242+P243+P244+P245</f>
        <v>1499999.76</v>
      </c>
    </row>
    <row r="260" spans="1:16" s="4" customFormat="1" ht="15" x14ac:dyDescent="0.25">
      <c r="A260" s="76"/>
      <c r="B260" s="26" t="s">
        <v>51</v>
      </c>
      <c r="C260" s="25"/>
      <c r="D260" s="36">
        <f>D246+D247+D248+D249+D250+D251+D252+D253+D254</f>
        <v>16.5</v>
      </c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36">
        <f>O246+O247+O248+O249+O250+O251+O252+O253+O254</f>
        <v>222750</v>
      </c>
      <c r="P260" s="36">
        <f>P246+P247+P248+P249+P250+P251+P252+P253+P254</f>
        <v>2673000</v>
      </c>
    </row>
    <row r="261" spans="1:16" s="4" customFormat="1" ht="15" x14ac:dyDescent="0.25">
      <c r="A261" s="76"/>
      <c r="B261" s="26" t="s">
        <v>52</v>
      </c>
      <c r="C261" s="25"/>
      <c r="D261" s="36">
        <f>D255+D256+D257</f>
        <v>9</v>
      </c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36">
        <f>O255+O256+O257</f>
        <v>72000</v>
      </c>
      <c r="P261" s="36">
        <f>P255+P256+P257</f>
        <v>864000</v>
      </c>
    </row>
    <row r="262" spans="1:16" s="60" customFormat="1" ht="15" thickBot="1" x14ac:dyDescent="0.25">
      <c r="A262" s="67"/>
      <c r="B262" s="168" t="s">
        <v>49</v>
      </c>
      <c r="C262" s="134"/>
      <c r="D262" s="53">
        <f>D258+D259+D260+D261</f>
        <v>32.75</v>
      </c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>
        <f>O258+O259+O260+O261</f>
        <v>439749.98</v>
      </c>
      <c r="P262" s="53">
        <f>P258+P259+P260+P261</f>
        <v>5276999.76</v>
      </c>
    </row>
    <row r="263" spans="1:16" ht="15.75" x14ac:dyDescent="0.25">
      <c r="A263" s="302" t="s">
        <v>160</v>
      </c>
      <c r="B263" s="303"/>
      <c r="C263" s="303"/>
      <c r="D263" s="303"/>
      <c r="E263" s="303"/>
      <c r="F263" s="303"/>
      <c r="G263" s="303"/>
      <c r="H263" s="303"/>
      <c r="I263" s="303"/>
      <c r="J263" s="303"/>
      <c r="K263" s="303"/>
      <c r="L263" s="303"/>
      <c r="M263" s="303"/>
      <c r="N263" s="303"/>
      <c r="O263" s="303"/>
      <c r="P263" s="304"/>
    </row>
    <row r="264" spans="1:16" ht="25.5" x14ac:dyDescent="0.2">
      <c r="A264" s="15">
        <v>13</v>
      </c>
      <c r="B264" s="8" t="s">
        <v>312</v>
      </c>
      <c r="C264" s="20" t="s">
        <v>16</v>
      </c>
      <c r="D264" s="31">
        <v>1</v>
      </c>
      <c r="E264" s="31">
        <v>7253</v>
      </c>
      <c r="F264" s="31">
        <v>1450.6</v>
      </c>
      <c r="G264" s="31"/>
      <c r="H264" s="31"/>
      <c r="I264" s="31">
        <v>2611.08</v>
      </c>
      <c r="J264" s="31"/>
      <c r="K264" s="31"/>
      <c r="L264" s="31"/>
      <c r="M264" s="31"/>
      <c r="N264" s="31">
        <v>8685.32</v>
      </c>
      <c r="O264" s="31">
        <f t="shared" ref="O264:O272" si="29">D264*(E264+F264+G264+H264+I264+J264+K264+L264+M264+N264)</f>
        <v>20000</v>
      </c>
      <c r="P264" s="31">
        <f t="shared" ref="P264:P272" si="30">O264*12</f>
        <v>240000</v>
      </c>
    </row>
    <row r="265" spans="1:16" x14ac:dyDescent="0.2">
      <c r="A265" s="15">
        <v>13</v>
      </c>
      <c r="B265" s="8" t="s">
        <v>313</v>
      </c>
      <c r="C265" s="20" t="s">
        <v>19</v>
      </c>
      <c r="D265" s="31">
        <v>2.25</v>
      </c>
      <c r="E265" s="31">
        <v>7253</v>
      </c>
      <c r="F265" s="31"/>
      <c r="G265" s="31"/>
      <c r="H265" s="31"/>
      <c r="I265" s="31">
        <v>2175.9</v>
      </c>
      <c r="J265" s="31"/>
      <c r="K265" s="31"/>
      <c r="L265" s="31"/>
      <c r="M265" s="31"/>
      <c r="N265" s="31">
        <v>10571.1</v>
      </c>
      <c r="O265" s="31">
        <f t="shared" si="29"/>
        <v>45000</v>
      </c>
      <c r="P265" s="31">
        <f t="shared" si="30"/>
        <v>540000</v>
      </c>
    </row>
    <row r="266" spans="1:16" x14ac:dyDescent="0.2">
      <c r="A266" s="15"/>
      <c r="B266" s="8"/>
      <c r="C266" s="20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>
        <f t="shared" si="29"/>
        <v>0</v>
      </c>
      <c r="P266" s="31"/>
    </row>
    <row r="267" spans="1:16" x14ac:dyDescent="0.2">
      <c r="A267" s="20"/>
      <c r="B267" s="8"/>
      <c r="C267" s="20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>
        <f t="shared" si="29"/>
        <v>0</v>
      </c>
      <c r="P267" s="31">
        <f t="shared" si="30"/>
        <v>0</v>
      </c>
    </row>
    <row r="268" spans="1:16" x14ac:dyDescent="0.2">
      <c r="A268" s="20">
        <v>10</v>
      </c>
      <c r="B268" s="8" t="s">
        <v>314</v>
      </c>
      <c r="C268" s="20" t="s">
        <v>21</v>
      </c>
      <c r="D268" s="31">
        <v>2.5</v>
      </c>
      <c r="E268" s="31">
        <v>5815</v>
      </c>
      <c r="F268" s="31"/>
      <c r="G268" s="31"/>
      <c r="H268" s="31"/>
      <c r="I268" s="31">
        <v>581.5</v>
      </c>
      <c r="J268" s="31"/>
      <c r="K268" s="31"/>
      <c r="L268" s="31"/>
      <c r="M268" s="31"/>
      <c r="N268" s="31">
        <v>13603.5</v>
      </c>
      <c r="O268" s="31">
        <f t="shared" si="29"/>
        <v>50000</v>
      </c>
      <c r="P268" s="31">
        <f t="shared" si="30"/>
        <v>600000</v>
      </c>
    </row>
    <row r="269" spans="1:16" x14ac:dyDescent="0.2">
      <c r="A269" s="15">
        <v>6</v>
      </c>
      <c r="B269" s="8" t="s">
        <v>291</v>
      </c>
      <c r="C269" s="20" t="s">
        <v>21</v>
      </c>
      <c r="D269" s="31">
        <v>1</v>
      </c>
      <c r="E269" s="31">
        <v>4633</v>
      </c>
      <c r="F269" s="31">
        <v>463.3</v>
      </c>
      <c r="G269" s="31"/>
      <c r="H269" s="31"/>
      <c r="I269" s="31">
        <v>1528.89</v>
      </c>
      <c r="J269" s="31"/>
      <c r="K269" s="31"/>
      <c r="L269" s="31"/>
      <c r="M269" s="31"/>
      <c r="N269" s="31">
        <v>6874.81</v>
      </c>
      <c r="O269" s="31">
        <f t="shared" si="29"/>
        <v>13500</v>
      </c>
      <c r="P269" s="31">
        <f t="shared" si="30"/>
        <v>162000</v>
      </c>
    </row>
    <row r="270" spans="1:16" x14ac:dyDescent="0.2">
      <c r="A270" s="15">
        <v>9</v>
      </c>
      <c r="B270" s="8" t="s">
        <v>95</v>
      </c>
      <c r="C270" s="20" t="s">
        <v>16</v>
      </c>
      <c r="D270" s="31">
        <v>6.5</v>
      </c>
      <c r="E270" s="31">
        <v>5527</v>
      </c>
      <c r="F270" s="31"/>
      <c r="G270" s="31"/>
      <c r="H270" s="31"/>
      <c r="I270" s="31">
        <v>1658.1</v>
      </c>
      <c r="J270" s="31"/>
      <c r="K270" s="31"/>
      <c r="L270" s="31"/>
      <c r="M270" s="31"/>
      <c r="N270" s="31">
        <v>6314.9</v>
      </c>
      <c r="O270" s="31">
        <f t="shared" si="29"/>
        <v>87750</v>
      </c>
      <c r="P270" s="31">
        <f t="shared" si="30"/>
        <v>1053000</v>
      </c>
    </row>
    <row r="271" spans="1:16" ht="25.5" x14ac:dyDescent="0.2">
      <c r="A271" s="15">
        <v>9</v>
      </c>
      <c r="B271" s="8" t="s">
        <v>297</v>
      </c>
      <c r="C271" s="20" t="s">
        <v>16</v>
      </c>
      <c r="D271" s="31">
        <v>1</v>
      </c>
      <c r="E271" s="31">
        <v>5527</v>
      </c>
      <c r="F271" s="31"/>
      <c r="G271" s="31"/>
      <c r="H271" s="31"/>
      <c r="I271" s="31">
        <v>1658.1</v>
      </c>
      <c r="J271" s="31"/>
      <c r="K271" s="31"/>
      <c r="L271" s="31"/>
      <c r="M271" s="31"/>
      <c r="N271" s="31">
        <v>6314.9</v>
      </c>
      <c r="O271" s="31">
        <f t="shared" si="29"/>
        <v>13500</v>
      </c>
      <c r="P271" s="31">
        <f t="shared" si="30"/>
        <v>162000</v>
      </c>
    </row>
    <row r="272" spans="1:16" ht="26.25" thickBot="1" x14ac:dyDescent="0.25">
      <c r="A272" s="15">
        <v>4</v>
      </c>
      <c r="B272" s="9" t="s">
        <v>55</v>
      </c>
      <c r="C272" s="20"/>
      <c r="D272" s="31">
        <v>5</v>
      </c>
      <c r="E272" s="31">
        <v>4058</v>
      </c>
      <c r="F272" s="31"/>
      <c r="G272" s="31"/>
      <c r="H272" s="31"/>
      <c r="I272" s="31"/>
      <c r="J272" s="31"/>
      <c r="K272" s="31"/>
      <c r="L272" s="31"/>
      <c r="M272" s="31">
        <v>3942</v>
      </c>
      <c r="N272" s="31"/>
      <c r="O272" s="31">
        <f t="shared" si="29"/>
        <v>40000</v>
      </c>
      <c r="P272" s="31">
        <f t="shared" si="30"/>
        <v>480000</v>
      </c>
    </row>
    <row r="273" spans="1:16" s="4" customFormat="1" ht="15" x14ac:dyDescent="0.25">
      <c r="A273" s="40"/>
      <c r="B273" s="143" t="s">
        <v>385</v>
      </c>
      <c r="C273" s="127"/>
      <c r="D273" s="129">
        <f>D264</f>
        <v>1</v>
      </c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>
        <f>O264</f>
        <v>20000</v>
      </c>
      <c r="P273" s="129">
        <f>P264</f>
        <v>240000</v>
      </c>
    </row>
    <row r="274" spans="1:16" s="4" customFormat="1" ht="15" x14ac:dyDescent="0.25">
      <c r="A274" s="110"/>
      <c r="B274" s="26" t="s">
        <v>8</v>
      </c>
      <c r="C274" s="165"/>
      <c r="D274" s="166">
        <f>D265+D266+D267+D268</f>
        <v>4.75</v>
      </c>
      <c r="E274" s="166"/>
      <c r="F274" s="166"/>
      <c r="G274" s="166"/>
      <c r="H274" s="166"/>
      <c r="I274" s="166"/>
      <c r="J274" s="166"/>
      <c r="K274" s="166"/>
      <c r="L274" s="166"/>
      <c r="M274" s="166"/>
      <c r="N274" s="166"/>
      <c r="O274" s="166">
        <f>O265+O266+O267+O268</f>
        <v>95000</v>
      </c>
      <c r="P274" s="166">
        <f>P265+P266+P267+P268</f>
        <v>1140000</v>
      </c>
    </row>
    <row r="275" spans="1:16" x14ac:dyDescent="0.2">
      <c r="A275" s="76"/>
      <c r="B275" s="26" t="s">
        <v>51</v>
      </c>
      <c r="C275" s="25"/>
      <c r="D275" s="36">
        <f>D269+D270+D271</f>
        <v>8.5</v>
      </c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>
        <f>O269+O270+O271</f>
        <v>114750</v>
      </c>
      <c r="P275" s="36">
        <f>P269+P270+P271</f>
        <v>1377000</v>
      </c>
    </row>
    <row r="276" spans="1:16" x14ac:dyDescent="0.2">
      <c r="A276" s="76"/>
      <c r="B276" s="26" t="s">
        <v>52</v>
      </c>
      <c r="C276" s="25"/>
      <c r="D276" s="36">
        <f>D272</f>
        <v>5</v>
      </c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>
        <f>O272</f>
        <v>40000</v>
      </c>
      <c r="P276" s="36">
        <f>P272</f>
        <v>480000</v>
      </c>
    </row>
    <row r="277" spans="1:16" s="6" customFormat="1" ht="13.5" thickBot="1" x14ac:dyDescent="0.25">
      <c r="A277" s="67"/>
      <c r="B277" s="168" t="s">
        <v>49</v>
      </c>
      <c r="C277" s="134"/>
      <c r="D277" s="53">
        <f>D273+D274+D275+D276</f>
        <v>19.25</v>
      </c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>
        <f>O273+O274+O275+O276</f>
        <v>269750</v>
      </c>
      <c r="P277" s="53">
        <f>P273+P274+P275+P276</f>
        <v>3237000</v>
      </c>
    </row>
    <row r="278" spans="1:16" ht="15.75" x14ac:dyDescent="0.25">
      <c r="A278" s="302" t="s">
        <v>161</v>
      </c>
      <c r="B278" s="303"/>
      <c r="C278" s="303"/>
      <c r="D278" s="303"/>
      <c r="E278" s="303"/>
      <c r="F278" s="303"/>
      <c r="G278" s="303"/>
      <c r="H278" s="303"/>
      <c r="I278" s="303"/>
      <c r="J278" s="303"/>
      <c r="K278" s="303"/>
      <c r="L278" s="303"/>
      <c r="M278" s="303"/>
      <c r="N278" s="303"/>
      <c r="O278" s="303"/>
      <c r="P278" s="304"/>
    </row>
    <row r="279" spans="1:16" ht="25.5" x14ac:dyDescent="0.2">
      <c r="A279" s="15">
        <v>13</v>
      </c>
      <c r="B279" s="8" t="s">
        <v>323</v>
      </c>
      <c r="C279" s="20" t="s">
        <v>99</v>
      </c>
      <c r="D279" s="31">
        <v>1</v>
      </c>
      <c r="E279" s="31">
        <v>7253</v>
      </c>
      <c r="F279" s="31">
        <v>725.3</v>
      </c>
      <c r="G279" s="31"/>
      <c r="H279" s="31"/>
      <c r="I279" s="31">
        <v>2752.51</v>
      </c>
      <c r="J279" s="31"/>
      <c r="K279" s="31">
        <v>1196.75</v>
      </c>
      <c r="L279" s="31"/>
      <c r="M279" s="31"/>
      <c r="N279" s="31">
        <v>8072.44</v>
      </c>
      <c r="O279" s="31">
        <f>D279*(E279+F279+G279+H279+I279+J279+K279+L279+M279+N279)</f>
        <v>20000</v>
      </c>
      <c r="P279" s="31">
        <f t="shared" ref="P279:P287" si="31">O279*12</f>
        <v>240000</v>
      </c>
    </row>
    <row r="280" spans="1:16" x14ac:dyDescent="0.2">
      <c r="A280" s="15">
        <v>13</v>
      </c>
      <c r="B280" s="8" t="s">
        <v>324</v>
      </c>
      <c r="C280" s="20" t="s">
        <v>19</v>
      </c>
      <c r="D280" s="31">
        <v>0.25</v>
      </c>
      <c r="E280" s="31">
        <v>7253</v>
      </c>
      <c r="F280" s="31"/>
      <c r="G280" s="31"/>
      <c r="H280" s="31"/>
      <c r="I280" s="31">
        <v>2502.2800000000002</v>
      </c>
      <c r="J280" s="31"/>
      <c r="K280" s="31">
        <v>1087.95</v>
      </c>
      <c r="L280" s="31"/>
      <c r="M280" s="31"/>
      <c r="N280" s="31">
        <v>9156.77</v>
      </c>
      <c r="O280" s="31">
        <f t="shared" ref="O280:O287" si="32">D280*(E280+F280+G280+H280+I280+J280+K280+L280+M280+N280)</f>
        <v>5000</v>
      </c>
      <c r="P280" s="31">
        <f t="shared" si="31"/>
        <v>60000</v>
      </c>
    </row>
    <row r="281" spans="1:16" x14ac:dyDescent="0.2">
      <c r="A281" s="20">
        <v>11</v>
      </c>
      <c r="B281" s="8" t="s">
        <v>325</v>
      </c>
      <c r="C281" s="20" t="s">
        <v>98</v>
      </c>
      <c r="D281" s="31">
        <v>0.5</v>
      </c>
      <c r="E281" s="31">
        <v>6294</v>
      </c>
      <c r="F281" s="31"/>
      <c r="G281" s="31"/>
      <c r="H281" s="31"/>
      <c r="I281" s="31">
        <v>2171.4299999999998</v>
      </c>
      <c r="J281" s="31"/>
      <c r="K281" s="31">
        <v>944.1</v>
      </c>
      <c r="L281" s="31"/>
      <c r="M281" s="31"/>
      <c r="N281" s="31">
        <v>10590.47</v>
      </c>
      <c r="O281" s="31">
        <f t="shared" si="32"/>
        <v>10000</v>
      </c>
      <c r="P281" s="31">
        <f t="shared" si="31"/>
        <v>120000</v>
      </c>
    </row>
    <row r="282" spans="1:16" x14ac:dyDescent="0.2">
      <c r="A282" s="15">
        <v>13</v>
      </c>
      <c r="B282" s="8" t="s">
        <v>326</v>
      </c>
      <c r="C282" s="20" t="s">
        <v>107</v>
      </c>
      <c r="D282" s="31">
        <v>0.75</v>
      </c>
      <c r="E282" s="31">
        <v>7253</v>
      </c>
      <c r="F282" s="31"/>
      <c r="G282" s="31"/>
      <c r="H282" s="31"/>
      <c r="I282" s="31">
        <v>2502.2800000000002</v>
      </c>
      <c r="J282" s="31"/>
      <c r="K282" s="31">
        <v>1087.95</v>
      </c>
      <c r="L282" s="31"/>
      <c r="M282" s="31"/>
      <c r="N282" s="31">
        <v>9156.77</v>
      </c>
      <c r="O282" s="31">
        <f t="shared" si="32"/>
        <v>15000</v>
      </c>
      <c r="P282" s="31">
        <f t="shared" si="31"/>
        <v>180000</v>
      </c>
    </row>
    <row r="283" spans="1:16" x14ac:dyDescent="0.2">
      <c r="A283" s="15">
        <v>9</v>
      </c>
      <c r="B283" s="8" t="s">
        <v>274</v>
      </c>
      <c r="C283" s="20" t="s">
        <v>16</v>
      </c>
      <c r="D283" s="31">
        <v>1</v>
      </c>
      <c r="E283" s="31">
        <v>5527</v>
      </c>
      <c r="F283" s="31">
        <v>552.70000000000005</v>
      </c>
      <c r="G283" s="31"/>
      <c r="H283" s="31"/>
      <c r="I283" s="31">
        <v>2097.5</v>
      </c>
      <c r="J283" s="31"/>
      <c r="K283" s="31">
        <v>911.95</v>
      </c>
      <c r="L283" s="31"/>
      <c r="M283" s="31"/>
      <c r="N283" s="31">
        <v>4410.8500000000004</v>
      </c>
      <c r="O283" s="31">
        <f t="shared" si="32"/>
        <v>13500</v>
      </c>
      <c r="P283" s="31">
        <f t="shared" si="31"/>
        <v>162000</v>
      </c>
    </row>
    <row r="284" spans="1:16" x14ac:dyDescent="0.2">
      <c r="A284" s="15">
        <v>9</v>
      </c>
      <c r="B284" s="8" t="s">
        <v>105</v>
      </c>
      <c r="C284" s="20" t="s">
        <v>16</v>
      </c>
      <c r="D284" s="31">
        <v>3.25</v>
      </c>
      <c r="E284" s="31">
        <v>5527</v>
      </c>
      <c r="F284" s="31"/>
      <c r="G284" s="31"/>
      <c r="H284" s="31"/>
      <c r="I284" s="31">
        <v>1271.21</v>
      </c>
      <c r="J284" s="31"/>
      <c r="K284" s="31">
        <v>829.05</v>
      </c>
      <c r="L284" s="31"/>
      <c r="M284" s="31"/>
      <c r="N284" s="31">
        <v>5872.74</v>
      </c>
      <c r="O284" s="31">
        <f t="shared" si="32"/>
        <v>43875</v>
      </c>
      <c r="P284" s="31">
        <f t="shared" si="31"/>
        <v>526500</v>
      </c>
    </row>
    <row r="285" spans="1:16" x14ac:dyDescent="0.2">
      <c r="A285" s="15"/>
      <c r="B285" s="8"/>
      <c r="C285" s="20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>
        <f t="shared" si="32"/>
        <v>0</v>
      </c>
      <c r="P285" s="31">
        <f t="shared" si="31"/>
        <v>0</v>
      </c>
    </row>
    <row r="286" spans="1:16" x14ac:dyDescent="0.2">
      <c r="A286" s="15">
        <v>9</v>
      </c>
      <c r="B286" s="8" t="s">
        <v>105</v>
      </c>
      <c r="C286" s="20" t="s">
        <v>16</v>
      </c>
      <c r="D286" s="31">
        <v>7.75</v>
      </c>
      <c r="E286" s="31">
        <v>5527</v>
      </c>
      <c r="F286" s="31"/>
      <c r="G286" s="31"/>
      <c r="H286" s="31"/>
      <c r="I286" s="31">
        <v>1906.81</v>
      </c>
      <c r="J286" s="31"/>
      <c r="K286" s="31">
        <v>829.05</v>
      </c>
      <c r="L286" s="31"/>
      <c r="M286" s="31"/>
      <c r="N286" s="31">
        <v>5237.1400000000003</v>
      </c>
      <c r="O286" s="31">
        <f t="shared" si="32"/>
        <v>104625</v>
      </c>
      <c r="P286" s="31">
        <f t="shared" si="31"/>
        <v>1255500</v>
      </c>
    </row>
    <row r="287" spans="1:16" ht="26.25" thickBot="1" x14ac:dyDescent="0.25">
      <c r="A287" s="15">
        <v>4</v>
      </c>
      <c r="B287" s="9" t="s">
        <v>327</v>
      </c>
      <c r="C287" s="20"/>
      <c r="D287" s="31">
        <v>8.5</v>
      </c>
      <c r="E287" s="31">
        <v>4058</v>
      </c>
      <c r="F287" s="31"/>
      <c r="G287" s="31"/>
      <c r="H287" s="31"/>
      <c r="I287" s="31"/>
      <c r="J287" s="31"/>
      <c r="K287" s="31">
        <v>608.70000000000005</v>
      </c>
      <c r="L287" s="31"/>
      <c r="M287" s="31">
        <v>3333.3</v>
      </c>
      <c r="N287" s="31"/>
      <c r="O287" s="31">
        <f t="shared" si="32"/>
        <v>68000</v>
      </c>
      <c r="P287" s="31">
        <f t="shared" si="31"/>
        <v>816000</v>
      </c>
    </row>
    <row r="288" spans="1:16" s="4" customFormat="1" ht="15.75" customHeight="1" x14ac:dyDescent="0.25">
      <c r="A288" s="40"/>
      <c r="B288" s="143" t="s">
        <v>385</v>
      </c>
      <c r="C288" s="127"/>
      <c r="D288" s="129">
        <f>D279</f>
        <v>1</v>
      </c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>
        <f t="shared" ref="O288:P288" si="33">O279</f>
        <v>20000</v>
      </c>
      <c r="P288" s="129">
        <f t="shared" si="33"/>
        <v>240000</v>
      </c>
    </row>
    <row r="289" spans="1:16" s="4" customFormat="1" ht="15" x14ac:dyDescent="0.25">
      <c r="A289" s="110"/>
      <c r="B289" s="26" t="s">
        <v>8</v>
      </c>
      <c r="C289" s="165"/>
      <c r="D289" s="166">
        <f>D280+D281+D282</f>
        <v>1.5</v>
      </c>
      <c r="E289" s="166"/>
      <c r="F289" s="166"/>
      <c r="G289" s="166"/>
      <c r="H289" s="166"/>
      <c r="I289" s="166"/>
      <c r="J289" s="166"/>
      <c r="K289" s="166"/>
      <c r="L289" s="166"/>
      <c r="M289" s="166"/>
      <c r="N289" s="166"/>
      <c r="O289" s="166">
        <f t="shared" ref="O289:P289" si="34">O280+O281+O282</f>
        <v>30000</v>
      </c>
      <c r="P289" s="166">
        <f t="shared" si="34"/>
        <v>360000</v>
      </c>
    </row>
    <row r="290" spans="1:16" x14ac:dyDescent="0.2">
      <c r="A290" s="76"/>
      <c r="B290" s="26" t="s">
        <v>51</v>
      </c>
      <c r="C290" s="25"/>
      <c r="D290" s="36">
        <f>D283+D284+D285+D286</f>
        <v>12</v>
      </c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>
        <f t="shared" ref="O290:P290" si="35">O283+O284+O285+O286</f>
        <v>162000</v>
      </c>
      <c r="P290" s="36">
        <f t="shared" si="35"/>
        <v>1944000</v>
      </c>
    </row>
    <row r="291" spans="1:16" s="4" customFormat="1" ht="15" x14ac:dyDescent="0.25">
      <c r="A291" s="76"/>
      <c r="B291" s="26" t="s">
        <v>52</v>
      </c>
      <c r="C291" s="25"/>
      <c r="D291" s="36">
        <f>D287</f>
        <v>8.5</v>
      </c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>
        <f t="shared" ref="O291:P291" si="36">O287</f>
        <v>68000</v>
      </c>
      <c r="P291" s="36">
        <f t="shared" si="36"/>
        <v>816000</v>
      </c>
    </row>
    <row r="292" spans="1:16" s="60" customFormat="1" ht="15" thickBot="1" x14ac:dyDescent="0.25">
      <c r="A292" s="67"/>
      <c r="B292" s="168" t="s">
        <v>49</v>
      </c>
      <c r="C292" s="134"/>
      <c r="D292" s="53">
        <f>D288+D289+D290+D291</f>
        <v>23</v>
      </c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>
        <f t="shared" ref="O292:P292" si="37">O288+O289+O290+O291</f>
        <v>280000</v>
      </c>
      <c r="P292" s="53">
        <f t="shared" si="37"/>
        <v>3360000</v>
      </c>
    </row>
    <row r="293" spans="1:16" ht="15.75" x14ac:dyDescent="0.25">
      <c r="A293" s="302" t="s">
        <v>149</v>
      </c>
      <c r="B293" s="303"/>
      <c r="C293" s="303"/>
      <c r="D293" s="303"/>
      <c r="E293" s="303"/>
      <c r="F293" s="303"/>
      <c r="G293" s="303"/>
      <c r="H293" s="303"/>
      <c r="I293" s="303"/>
      <c r="J293" s="303"/>
      <c r="K293" s="303"/>
      <c r="L293" s="303"/>
      <c r="M293" s="303"/>
      <c r="N293" s="303"/>
      <c r="O293" s="303"/>
      <c r="P293" s="304"/>
    </row>
    <row r="294" spans="1:16" ht="25.5" x14ac:dyDescent="0.2">
      <c r="A294" s="15">
        <v>13</v>
      </c>
      <c r="B294" s="8" t="s">
        <v>396</v>
      </c>
      <c r="C294" s="20" t="s">
        <v>16</v>
      </c>
      <c r="D294" s="31">
        <v>1</v>
      </c>
      <c r="E294" s="31">
        <v>7253</v>
      </c>
      <c r="F294" s="31">
        <v>1450.6</v>
      </c>
      <c r="G294" s="31"/>
      <c r="H294" s="31"/>
      <c r="I294" s="31">
        <v>2611.08</v>
      </c>
      <c r="J294" s="31"/>
      <c r="K294" s="31"/>
      <c r="L294" s="31"/>
      <c r="M294" s="31"/>
      <c r="N294" s="31">
        <v>8685.32</v>
      </c>
      <c r="O294" s="31">
        <f>D294*(E294+F294+G294+H294+I294+J294+K294+L294+M294+N294)</f>
        <v>20000</v>
      </c>
      <c r="P294" s="31">
        <f t="shared" ref="P294:P306" si="38">O294*12</f>
        <v>240000</v>
      </c>
    </row>
    <row r="295" spans="1:16" ht="25.5" x14ac:dyDescent="0.2">
      <c r="A295" s="15">
        <v>10</v>
      </c>
      <c r="B295" s="9" t="s">
        <v>397</v>
      </c>
      <c r="C295" s="20" t="s">
        <v>23</v>
      </c>
      <c r="D295" s="31">
        <v>1</v>
      </c>
      <c r="E295" s="31">
        <v>5815</v>
      </c>
      <c r="F295" s="31"/>
      <c r="G295" s="31"/>
      <c r="H295" s="31"/>
      <c r="I295" s="31">
        <v>581.5</v>
      </c>
      <c r="J295" s="31"/>
      <c r="K295" s="31"/>
      <c r="L295" s="31"/>
      <c r="M295" s="31"/>
      <c r="N295" s="31">
        <v>13603.5</v>
      </c>
      <c r="O295" s="31">
        <f t="shared" ref="O295:O306" si="39">D295*(E295+F295+G295+H295+I295+J295+K295+L295+M295+N295)</f>
        <v>20000</v>
      </c>
      <c r="P295" s="31">
        <f t="shared" si="38"/>
        <v>240000</v>
      </c>
    </row>
    <row r="296" spans="1:16" ht="25.5" x14ac:dyDescent="0.2">
      <c r="A296" s="15">
        <v>10</v>
      </c>
      <c r="B296" s="9" t="s">
        <v>398</v>
      </c>
      <c r="C296" s="20" t="s">
        <v>21</v>
      </c>
      <c r="D296" s="31">
        <v>1</v>
      </c>
      <c r="E296" s="31">
        <v>5815</v>
      </c>
      <c r="F296" s="31"/>
      <c r="G296" s="31"/>
      <c r="H296" s="31"/>
      <c r="I296" s="31"/>
      <c r="J296" s="31"/>
      <c r="K296" s="31"/>
      <c r="L296" s="31"/>
      <c r="M296" s="31"/>
      <c r="N296" s="31">
        <v>14185</v>
      </c>
      <c r="O296" s="31">
        <f t="shared" si="39"/>
        <v>20000</v>
      </c>
      <c r="P296" s="31">
        <f t="shared" si="38"/>
        <v>240000</v>
      </c>
    </row>
    <row r="297" spans="1:16" ht="25.5" x14ac:dyDescent="0.2">
      <c r="A297" s="15">
        <v>13</v>
      </c>
      <c r="B297" s="9" t="s">
        <v>398</v>
      </c>
      <c r="C297" s="20" t="s">
        <v>16</v>
      </c>
      <c r="D297" s="31">
        <v>0.5</v>
      </c>
      <c r="E297" s="31">
        <v>7253</v>
      </c>
      <c r="F297" s="31"/>
      <c r="G297" s="31"/>
      <c r="H297" s="31"/>
      <c r="I297" s="31">
        <v>2175.9</v>
      </c>
      <c r="J297" s="31"/>
      <c r="K297" s="31"/>
      <c r="L297" s="31"/>
      <c r="M297" s="31"/>
      <c r="N297" s="31">
        <v>10571.1</v>
      </c>
      <c r="O297" s="31">
        <f t="shared" si="39"/>
        <v>10000</v>
      </c>
      <c r="P297" s="31">
        <f t="shared" si="38"/>
        <v>120000</v>
      </c>
    </row>
    <row r="298" spans="1:16" x14ac:dyDescent="0.2">
      <c r="A298" s="15">
        <v>10</v>
      </c>
      <c r="B298" s="9" t="s">
        <v>272</v>
      </c>
      <c r="C298" s="20" t="s">
        <v>21</v>
      </c>
      <c r="D298" s="31">
        <v>0.5</v>
      </c>
      <c r="E298" s="31">
        <v>5815</v>
      </c>
      <c r="F298" s="31"/>
      <c r="G298" s="31"/>
      <c r="H298" s="31"/>
      <c r="I298" s="31">
        <v>1744.5</v>
      </c>
      <c r="J298" s="31"/>
      <c r="K298" s="31"/>
      <c r="L298" s="31"/>
      <c r="M298" s="31"/>
      <c r="N298" s="31">
        <v>12440.5</v>
      </c>
      <c r="O298" s="31">
        <f t="shared" si="39"/>
        <v>10000</v>
      </c>
      <c r="P298" s="31">
        <f t="shared" si="38"/>
        <v>120000</v>
      </c>
    </row>
    <row r="299" spans="1:16" x14ac:dyDescent="0.2">
      <c r="A299" s="15">
        <v>10</v>
      </c>
      <c r="B299" s="9" t="s">
        <v>273</v>
      </c>
      <c r="C299" s="20" t="s">
        <v>21</v>
      </c>
      <c r="D299" s="31">
        <v>0.5</v>
      </c>
      <c r="E299" s="31">
        <v>5815</v>
      </c>
      <c r="F299" s="31"/>
      <c r="G299" s="31"/>
      <c r="H299" s="31"/>
      <c r="I299" s="31">
        <v>1163</v>
      </c>
      <c r="J299" s="31"/>
      <c r="K299" s="31"/>
      <c r="L299" s="31"/>
      <c r="M299" s="31"/>
      <c r="N299" s="31">
        <v>13022</v>
      </c>
      <c r="O299" s="31">
        <f t="shared" si="39"/>
        <v>10000</v>
      </c>
      <c r="P299" s="31">
        <f t="shared" si="38"/>
        <v>120000</v>
      </c>
    </row>
    <row r="300" spans="1:16" x14ac:dyDescent="0.2">
      <c r="A300" s="15">
        <v>10</v>
      </c>
      <c r="B300" s="9" t="s">
        <v>273</v>
      </c>
      <c r="C300" s="20" t="s">
        <v>21</v>
      </c>
      <c r="D300" s="31">
        <v>1.5</v>
      </c>
      <c r="E300" s="31">
        <v>5815</v>
      </c>
      <c r="F300" s="31"/>
      <c r="G300" s="31"/>
      <c r="H300" s="31"/>
      <c r="I300" s="31">
        <v>1163</v>
      </c>
      <c r="J300" s="31"/>
      <c r="K300" s="31"/>
      <c r="L300" s="31"/>
      <c r="M300" s="31"/>
      <c r="N300" s="31">
        <v>13022</v>
      </c>
      <c r="O300" s="31">
        <f t="shared" si="39"/>
        <v>30000</v>
      </c>
      <c r="P300" s="31">
        <f t="shared" si="38"/>
        <v>360000</v>
      </c>
    </row>
    <row r="301" spans="1:16" x14ac:dyDescent="0.2">
      <c r="A301" s="15">
        <v>9</v>
      </c>
      <c r="B301" s="9" t="s">
        <v>274</v>
      </c>
      <c r="C301" s="20" t="s">
        <v>99</v>
      </c>
      <c r="D301" s="31">
        <v>1</v>
      </c>
      <c r="E301" s="31">
        <v>5527</v>
      </c>
      <c r="F301" s="31">
        <v>552.70000000000005</v>
      </c>
      <c r="G301" s="31"/>
      <c r="H301" s="31"/>
      <c r="I301" s="31">
        <v>1823.91</v>
      </c>
      <c r="J301" s="31"/>
      <c r="K301" s="31"/>
      <c r="L301" s="31"/>
      <c r="M301" s="31"/>
      <c r="N301" s="31">
        <v>5596.39</v>
      </c>
      <c r="O301" s="31">
        <f t="shared" si="39"/>
        <v>13500</v>
      </c>
      <c r="P301" s="31">
        <f t="shared" si="38"/>
        <v>162000</v>
      </c>
    </row>
    <row r="302" spans="1:16" x14ac:dyDescent="0.2">
      <c r="A302" s="15">
        <v>9</v>
      </c>
      <c r="B302" s="9" t="s">
        <v>105</v>
      </c>
      <c r="C302" s="20" t="s">
        <v>16</v>
      </c>
      <c r="D302" s="31">
        <v>1</v>
      </c>
      <c r="E302" s="31">
        <v>5527</v>
      </c>
      <c r="F302" s="31"/>
      <c r="G302" s="31"/>
      <c r="H302" s="31"/>
      <c r="I302" s="31">
        <v>1105.4000000000001</v>
      </c>
      <c r="J302" s="31"/>
      <c r="K302" s="31"/>
      <c r="L302" s="31"/>
      <c r="M302" s="31"/>
      <c r="N302" s="31">
        <v>6867.6</v>
      </c>
      <c r="O302" s="31">
        <f t="shared" si="39"/>
        <v>13500</v>
      </c>
      <c r="P302" s="31">
        <f t="shared" si="38"/>
        <v>162000</v>
      </c>
    </row>
    <row r="303" spans="1:16" x14ac:dyDescent="0.2">
      <c r="A303" s="15">
        <v>9</v>
      </c>
      <c r="B303" s="9" t="s">
        <v>175</v>
      </c>
      <c r="C303" s="20" t="s">
        <v>99</v>
      </c>
      <c r="D303" s="31">
        <v>2.75</v>
      </c>
      <c r="E303" s="31">
        <v>5527</v>
      </c>
      <c r="F303" s="31"/>
      <c r="G303" s="31"/>
      <c r="H303" s="31"/>
      <c r="I303" s="31">
        <v>1658.1</v>
      </c>
      <c r="J303" s="31"/>
      <c r="K303" s="31"/>
      <c r="L303" s="31"/>
      <c r="M303" s="31"/>
      <c r="N303" s="31">
        <v>6314.9</v>
      </c>
      <c r="O303" s="31">
        <f t="shared" si="39"/>
        <v>37125</v>
      </c>
      <c r="P303" s="31">
        <f t="shared" si="38"/>
        <v>445500</v>
      </c>
    </row>
    <row r="304" spans="1:16" x14ac:dyDescent="0.2">
      <c r="A304" s="15">
        <v>6</v>
      </c>
      <c r="B304" s="9" t="s">
        <v>105</v>
      </c>
      <c r="C304" s="20" t="s">
        <v>21</v>
      </c>
      <c r="D304" s="31">
        <v>1</v>
      </c>
      <c r="E304" s="31">
        <v>4633</v>
      </c>
      <c r="F304" s="31"/>
      <c r="G304" s="31"/>
      <c r="H304" s="31"/>
      <c r="I304" s="31"/>
      <c r="J304" s="31"/>
      <c r="K304" s="31"/>
      <c r="L304" s="31"/>
      <c r="M304" s="31"/>
      <c r="N304" s="31">
        <v>8867</v>
      </c>
      <c r="O304" s="31">
        <f>E304+I304+N304</f>
        <v>13500</v>
      </c>
      <c r="P304" s="31">
        <f t="shared" si="38"/>
        <v>162000</v>
      </c>
    </row>
    <row r="305" spans="1:16" ht="25.5" x14ac:dyDescent="0.2">
      <c r="A305" s="15">
        <v>6</v>
      </c>
      <c r="B305" s="9" t="s">
        <v>275</v>
      </c>
      <c r="C305" s="20" t="s">
        <v>21</v>
      </c>
      <c r="D305" s="31">
        <v>1</v>
      </c>
      <c r="E305" s="31">
        <v>4633</v>
      </c>
      <c r="F305" s="31"/>
      <c r="G305" s="31"/>
      <c r="H305" s="31"/>
      <c r="I305" s="31">
        <v>1389.9</v>
      </c>
      <c r="J305" s="31"/>
      <c r="K305" s="31"/>
      <c r="L305" s="31"/>
      <c r="M305" s="31"/>
      <c r="N305" s="31">
        <v>7477.1</v>
      </c>
      <c r="O305" s="31">
        <f t="shared" si="39"/>
        <v>13500</v>
      </c>
      <c r="P305" s="31">
        <f t="shared" si="38"/>
        <v>162000</v>
      </c>
    </row>
    <row r="306" spans="1:16" ht="26.25" thickBot="1" x14ac:dyDescent="0.25">
      <c r="A306" s="15">
        <v>3</v>
      </c>
      <c r="B306" s="9" t="s">
        <v>57</v>
      </c>
      <c r="C306" s="20"/>
      <c r="D306" s="31">
        <v>9</v>
      </c>
      <c r="E306" s="31">
        <v>3770</v>
      </c>
      <c r="F306" s="31"/>
      <c r="G306" s="31"/>
      <c r="H306" s="31"/>
      <c r="I306" s="31"/>
      <c r="J306" s="31"/>
      <c r="K306" s="31"/>
      <c r="L306" s="31"/>
      <c r="M306" s="31">
        <v>4230</v>
      </c>
      <c r="N306" s="31"/>
      <c r="O306" s="31">
        <f t="shared" si="39"/>
        <v>72000</v>
      </c>
      <c r="P306" s="31">
        <f t="shared" si="38"/>
        <v>864000</v>
      </c>
    </row>
    <row r="307" spans="1:16" s="4" customFormat="1" ht="18.75" customHeight="1" x14ac:dyDescent="0.25">
      <c r="A307" s="40"/>
      <c r="B307" s="143" t="s">
        <v>385</v>
      </c>
      <c r="C307" s="127"/>
      <c r="D307" s="129">
        <f>D294</f>
        <v>1</v>
      </c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>
        <f>O294</f>
        <v>20000</v>
      </c>
      <c r="P307" s="129">
        <f>P294</f>
        <v>240000</v>
      </c>
    </row>
    <row r="308" spans="1:16" s="4" customFormat="1" ht="15" x14ac:dyDescent="0.25">
      <c r="A308" s="110"/>
      <c r="B308" s="26" t="s">
        <v>8</v>
      </c>
      <c r="C308" s="165"/>
      <c r="D308" s="166">
        <f>D295+D296+D297+D298+D299+D300</f>
        <v>5</v>
      </c>
      <c r="E308" s="166"/>
      <c r="F308" s="166"/>
      <c r="G308" s="166"/>
      <c r="H308" s="166"/>
      <c r="I308" s="166"/>
      <c r="J308" s="166"/>
      <c r="K308" s="166"/>
      <c r="L308" s="166"/>
      <c r="M308" s="166"/>
      <c r="N308" s="166"/>
      <c r="O308" s="166">
        <f>O295+O296+O297+O298+O299+O300</f>
        <v>100000</v>
      </c>
      <c r="P308" s="166">
        <f>P295+P296+P297+P298+P299+P300</f>
        <v>1200000</v>
      </c>
    </row>
    <row r="309" spans="1:16" s="4" customFormat="1" ht="15" x14ac:dyDescent="0.25">
      <c r="A309" s="76"/>
      <c r="B309" s="26" t="s">
        <v>51</v>
      </c>
      <c r="C309" s="25"/>
      <c r="D309" s="36">
        <f>D301+D302+D303+D304+D305</f>
        <v>6.75</v>
      </c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>
        <f>O301+O302+O303+O304+O305</f>
        <v>91125</v>
      </c>
      <c r="P309" s="133">
        <f>P301+P302+P303+P304+P305</f>
        <v>1093500</v>
      </c>
    </row>
    <row r="310" spans="1:16" s="4" customFormat="1" ht="15" x14ac:dyDescent="0.25">
      <c r="A310" s="76"/>
      <c r="B310" s="26" t="s">
        <v>52</v>
      </c>
      <c r="C310" s="25"/>
      <c r="D310" s="36">
        <f>D306</f>
        <v>9</v>
      </c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>
        <f>O306</f>
        <v>72000</v>
      </c>
      <c r="P310" s="36">
        <f>P306</f>
        <v>864000</v>
      </c>
    </row>
    <row r="311" spans="1:16" s="6" customFormat="1" ht="13.5" thickBot="1" x14ac:dyDescent="0.25">
      <c r="A311" s="67"/>
      <c r="B311" s="168" t="s">
        <v>49</v>
      </c>
      <c r="C311" s="134"/>
      <c r="D311" s="53">
        <f>D307+D308+D309+D310</f>
        <v>21.75</v>
      </c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>
        <f>O307+O308+O309+O310</f>
        <v>283125</v>
      </c>
      <c r="P311" s="53">
        <f>P307+P308+P309+P310</f>
        <v>3397500</v>
      </c>
    </row>
    <row r="312" spans="1:16" ht="15.75" x14ac:dyDescent="0.25">
      <c r="A312" s="302" t="s">
        <v>162</v>
      </c>
      <c r="B312" s="303"/>
      <c r="C312" s="303"/>
      <c r="D312" s="303"/>
      <c r="E312" s="303"/>
      <c r="F312" s="303"/>
      <c r="G312" s="303"/>
      <c r="H312" s="303"/>
      <c r="I312" s="303"/>
      <c r="J312" s="303"/>
      <c r="K312" s="303"/>
      <c r="L312" s="303"/>
      <c r="M312" s="303"/>
      <c r="N312" s="303"/>
      <c r="O312" s="303"/>
      <c r="P312" s="304"/>
    </row>
    <row r="313" spans="1:16" ht="25.5" x14ac:dyDescent="0.2">
      <c r="A313" s="15">
        <v>14</v>
      </c>
      <c r="B313" s="8" t="s">
        <v>276</v>
      </c>
      <c r="C313" s="20" t="s">
        <v>16</v>
      </c>
      <c r="D313" s="31">
        <v>1</v>
      </c>
      <c r="E313" s="31">
        <v>7732</v>
      </c>
      <c r="F313" s="31">
        <v>1546.4</v>
      </c>
      <c r="G313" s="31">
        <v>3711.36</v>
      </c>
      <c r="H313" s="31"/>
      <c r="I313" s="31">
        <v>4481.47</v>
      </c>
      <c r="J313" s="31"/>
      <c r="K313" s="31">
        <v>1948.46</v>
      </c>
      <c r="L313" s="31"/>
      <c r="M313" s="31"/>
      <c r="N313" s="31">
        <v>580.30999999999995</v>
      </c>
      <c r="O313" s="31">
        <f>D313*(E313+F313+G313+H313+I313+J313+K313+L313+M313+N313)</f>
        <v>20000</v>
      </c>
      <c r="P313" s="31">
        <f t="shared" ref="P313:P326" si="40">O313*12</f>
        <v>240000</v>
      </c>
    </row>
    <row r="314" spans="1:16" x14ac:dyDescent="0.2">
      <c r="A314" s="15">
        <v>11</v>
      </c>
      <c r="B314" s="8" t="s">
        <v>108</v>
      </c>
      <c r="C314" s="20" t="s">
        <v>21</v>
      </c>
      <c r="D314" s="31">
        <v>2.25</v>
      </c>
      <c r="E314" s="31">
        <v>6294</v>
      </c>
      <c r="F314" s="31"/>
      <c r="G314" s="31">
        <v>2517.6</v>
      </c>
      <c r="H314" s="31"/>
      <c r="I314" s="31">
        <v>1013.33</v>
      </c>
      <c r="J314" s="31"/>
      <c r="K314" s="31">
        <v>1321.74</v>
      </c>
      <c r="L314" s="31"/>
      <c r="M314" s="31"/>
      <c r="N314" s="31">
        <v>8853.33</v>
      </c>
      <c r="O314" s="31">
        <f t="shared" ref="O314:O326" si="41">D314*(E314+F314+G314+H314+I314+J314+K314+L314+M314+N314)</f>
        <v>45000</v>
      </c>
      <c r="P314" s="31">
        <f t="shared" si="40"/>
        <v>540000</v>
      </c>
    </row>
    <row r="315" spans="1:16" x14ac:dyDescent="0.2">
      <c r="A315" s="20">
        <v>14</v>
      </c>
      <c r="B315" s="8" t="s">
        <v>108</v>
      </c>
      <c r="C315" s="20" t="s">
        <v>16</v>
      </c>
      <c r="D315" s="31">
        <v>0.5</v>
      </c>
      <c r="E315" s="31">
        <v>7732</v>
      </c>
      <c r="F315" s="31"/>
      <c r="G315" s="31">
        <v>3092.8</v>
      </c>
      <c r="H315" s="31"/>
      <c r="I315" s="31">
        <v>3734.56</v>
      </c>
      <c r="J315" s="31"/>
      <c r="K315" s="31">
        <v>1623.72</v>
      </c>
      <c r="L315" s="31"/>
      <c r="M315" s="31"/>
      <c r="N315" s="31">
        <v>3816.92</v>
      </c>
      <c r="O315" s="31">
        <f t="shared" si="41"/>
        <v>10000</v>
      </c>
      <c r="P315" s="31">
        <f t="shared" si="40"/>
        <v>120000</v>
      </c>
    </row>
    <row r="316" spans="1:16" x14ac:dyDescent="0.2">
      <c r="A316" s="15">
        <v>14</v>
      </c>
      <c r="B316" s="8" t="s">
        <v>108</v>
      </c>
      <c r="C316" s="20" t="s">
        <v>99</v>
      </c>
      <c r="D316" s="31">
        <v>1</v>
      </c>
      <c r="E316" s="31">
        <v>7732</v>
      </c>
      <c r="F316" s="31"/>
      <c r="G316" s="31">
        <v>3092.8</v>
      </c>
      <c r="H316" s="31"/>
      <c r="I316" s="31">
        <v>2489.6999999999998</v>
      </c>
      <c r="J316" s="31"/>
      <c r="K316" s="31">
        <v>1623.72</v>
      </c>
      <c r="L316" s="31"/>
      <c r="M316" s="31"/>
      <c r="N316" s="31">
        <v>5061.78</v>
      </c>
      <c r="O316" s="31">
        <f t="shared" si="41"/>
        <v>20000</v>
      </c>
      <c r="P316" s="31">
        <f t="shared" si="40"/>
        <v>240000</v>
      </c>
    </row>
    <row r="317" spans="1:16" x14ac:dyDescent="0.2">
      <c r="A317" s="15">
        <v>13</v>
      </c>
      <c r="B317" s="8" t="s">
        <v>108</v>
      </c>
      <c r="C317" s="20" t="s">
        <v>104</v>
      </c>
      <c r="D317" s="31">
        <v>1</v>
      </c>
      <c r="E317" s="31">
        <v>7253</v>
      </c>
      <c r="F317" s="31"/>
      <c r="G317" s="31">
        <v>2901.2</v>
      </c>
      <c r="H317" s="31"/>
      <c r="I317" s="31">
        <v>2335.4699999999998</v>
      </c>
      <c r="J317" s="31"/>
      <c r="K317" s="31">
        <v>1523.13</v>
      </c>
      <c r="L317" s="31"/>
      <c r="M317" s="31"/>
      <c r="N317" s="31">
        <v>5987.2</v>
      </c>
      <c r="O317" s="31">
        <f t="shared" si="41"/>
        <v>20000</v>
      </c>
      <c r="P317" s="31">
        <f t="shared" si="40"/>
        <v>240000</v>
      </c>
    </row>
    <row r="318" spans="1:16" x14ac:dyDescent="0.2">
      <c r="A318" s="15">
        <v>14</v>
      </c>
      <c r="B318" s="8" t="s">
        <v>246</v>
      </c>
      <c r="C318" s="20" t="s">
        <v>16</v>
      </c>
      <c r="D318" s="31">
        <v>0.25</v>
      </c>
      <c r="E318" s="31">
        <v>7732</v>
      </c>
      <c r="F318" s="31"/>
      <c r="G318" s="31">
        <v>3092.8</v>
      </c>
      <c r="H318" s="31"/>
      <c r="I318" s="31">
        <v>3734.55</v>
      </c>
      <c r="J318" s="31"/>
      <c r="K318" s="31">
        <v>1623.72</v>
      </c>
      <c r="L318" s="31"/>
      <c r="M318" s="31"/>
      <c r="N318" s="31">
        <v>3816.92</v>
      </c>
      <c r="O318" s="31">
        <f t="shared" si="41"/>
        <v>4999.9974999999995</v>
      </c>
      <c r="P318" s="31">
        <f t="shared" si="40"/>
        <v>59999.969999999994</v>
      </c>
    </row>
    <row r="319" spans="1:16" x14ac:dyDescent="0.2">
      <c r="A319" s="15">
        <v>8</v>
      </c>
      <c r="B319" s="8" t="s">
        <v>373</v>
      </c>
      <c r="C319" s="20" t="s">
        <v>104</v>
      </c>
      <c r="D319" s="31">
        <v>1</v>
      </c>
      <c r="E319" s="31">
        <v>5240</v>
      </c>
      <c r="F319" s="31">
        <v>524</v>
      </c>
      <c r="G319" s="31"/>
      <c r="H319" s="31"/>
      <c r="I319" s="31">
        <v>1325.72</v>
      </c>
      <c r="J319" s="31"/>
      <c r="K319" s="31">
        <v>864.6</v>
      </c>
      <c r="L319" s="31"/>
      <c r="M319" s="31"/>
      <c r="N319" s="31">
        <v>5545.68</v>
      </c>
      <c r="O319" s="31">
        <f t="shared" si="41"/>
        <v>13500</v>
      </c>
      <c r="P319" s="31">
        <f t="shared" si="40"/>
        <v>162000</v>
      </c>
    </row>
    <row r="320" spans="1:16" x14ac:dyDescent="0.2">
      <c r="A320" s="15">
        <v>10</v>
      </c>
      <c r="B320" s="8" t="s">
        <v>277</v>
      </c>
      <c r="C320" s="20" t="s">
        <v>113</v>
      </c>
      <c r="D320" s="31">
        <v>2.5</v>
      </c>
      <c r="E320" s="31">
        <v>5815</v>
      </c>
      <c r="F320" s="31"/>
      <c r="G320" s="31"/>
      <c r="H320" s="31"/>
      <c r="I320" s="31">
        <v>2006.17</v>
      </c>
      <c r="J320" s="31"/>
      <c r="K320" s="31">
        <v>872.25</v>
      </c>
      <c r="L320" s="31"/>
      <c r="M320" s="31"/>
      <c r="N320" s="31">
        <v>4806.58</v>
      </c>
      <c r="O320" s="31">
        <f t="shared" si="41"/>
        <v>33750</v>
      </c>
      <c r="P320" s="31">
        <f t="shared" si="40"/>
        <v>405000</v>
      </c>
    </row>
    <row r="321" spans="1:16" x14ac:dyDescent="0.2">
      <c r="A321" s="15">
        <v>7</v>
      </c>
      <c r="B321" s="8" t="s">
        <v>278</v>
      </c>
      <c r="C321" s="20" t="s">
        <v>21</v>
      </c>
      <c r="D321" s="31">
        <v>4</v>
      </c>
      <c r="E321" s="31">
        <v>4920</v>
      </c>
      <c r="F321" s="31"/>
      <c r="G321" s="31"/>
      <c r="H321" s="31"/>
      <c r="I321" s="31">
        <v>1697.4</v>
      </c>
      <c r="J321" s="31"/>
      <c r="K321" s="31">
        <v>738</v>
      </c>
      <c r="L321" s="31"/>
      <c r="M321" s="31"/>
      <c r="N321" s="31">
        <v>6144.6</v>
      </c>
      <c r="O321" s="31">
        <f t="shared" si="41"/>
        <v>54000</v>
      </c>
      <c r="P321" s="31">
        <f t="shared" si="40"/>
        <v>648000</v>
      </c>
    </row>
    <row r="322" spans="1:16" x14ac:dyDescent="0.2">
      <c r="A322" s="15">
        <v>7</v>
      </c>
      <c r="B322" s="8" t="s">
        <v>279</v>
      </c>
      <c r="C322" s="20" t="s">
        <v>21</v>
      </c>
      <c r="D322" s="31">
        <v>1.25</v>
      </c>
      <c r="E322" s="31">
        <v>4920</v>
      </c>
      <c r="F322" s="31"/>
      <c r="G322" s="31"/>
      <c r="H322" s="31"/>
      <c r="I322" s="31">
        <v>565.79999999999995</v>
      </c>
      <c r="J322" s="31"/>
      <c r="K322" s="31">
        <v>738</v>
      </c>
      <c r="L322" s="31"/>
      <c r="M322" s="31"/>
      <c r="N322" s="31">
        <v>7276.2</v>
      </c>
      <c r="O322" s="31">
        <f t="shared" si="41"/>
        <v>16875</v>
      </c>
      <c r="P322" s="31">
        <f t="shared" si="40"/>
        <v>202500</v>
      </c>
    </row>
    <row r="323" spans="1:16" x14ac:dyDescent="0.2">
      <c r="A323" s="15">
        <v>7</v>
      </c>
      <c r="B323" s="8" t="s">
        <v>280</v>
      </c>
      <c r="C323" s="20" t="s">
        <v>106</v>
      </c>
      <c r="D323" s="31">
        <v>1</v>
      </c>
      <c r="E323" s="31">
        <v>4920</v>
      </c>
      <c r="F323" s="31"/>
      <c r="G323" s="31"/>
      <c r="H323" s="31"/>
      <c r="I323" s="31">
        <v>565.79999999999995</v>
      </c>
      <c r="J323" s="31"/>
      <c r="K323" s="31">
        <v>738</v>
      </c>
      <c r="L323" s="31"/>
      <c r="M323" s="31"/>
      <c r="N323" s="31">
        <v>7276.2</v>
      </c>
      <c r="O323" s="31">
        <f t="shared" si="41"/>
        <v>13500</v>
      </c>
      <c r="P323" s="31">
        <f t="shared" si="40"/>
        <v>162000</v>
      </c>
    </row>
    <row r="324" spans="1:16" x14ac:dyDescent="0.2">
      <c r="A324" s="15">
        <v>10</v>
      </c>
      <c r="B324" s="8" t="s">
        <v>281</v>
      </c>
      <c r="C324" s="20" t="s">
        <v>16</v>
      </c>
      <c r="D324" s="31">
        <v>2.25</v>
      </c>
      <c r="E324" s="31">
        <v>5815</v>
      </c>
      <c r="F324" s="31"/>
      <c r="G324" s="31"/>
      <c r="H324" s="31"/>
      <c r="I324" s="31">
        <v>2006.17</v>
      </c>
      <c r="J324" s="31"/>
      <c r="K324" s="31">
        <v>872.25</v>
      </c>
      <c r="L324" s="31"/>
      <c r="M324" s="31"/>
      <c r="N324" s="31">
        <v>4806.58</v>
      </c>
      <c r="O324" s="31">
        <f t="shared" si="41"/>
        <v>30375</v>
      </c>
      <c r="P324" s="31">
        <f t="shared" si="40"/>
        <v>364500</v>
      </c>
    </row>
    <row r="325" spans="1:16" x14ac:dyDescent="0.2">
      <c r="A325" s="47">
        <v>7</v>
      </c>
      <c r="B325" s="8" t="s">
        <v>281</v>
      </c>
      <c r="C325" s="27" t="s">
        <v>21</v>
      </c>
      <c r="D325" s="32">
        <v>1</v>
      </c>
      <c r="E325" s="32">
        <v>4920</v>
      </c>
      <c r="F325" s="32"/>
      <c r="G325" s="32"/>
      <c r="H325" s="32"/>
      <c r="I325" s="32">
        <v>1131.5999999999999</v>
      </c>
      <c r="J325" s="32"/>
      <c r="K325" s="32">
        <v>738</v>
      </c>
      <c r="L325" s="32"/>
      <c r="M325" s="32"/>
      <c r="N325" s="32">
        <v>6710.4</v>
      </c>
      <c r="O325" s="31">
        <f t="shared" si="41"/>
        <v>13500</v>
      </c>
      <c r="P325" s="31">
        <f t="shared" si="40"/>
        <v>162000</v>
      </c>
    </row>
    <row r="326" spans="1:16" ht="26.25" thickBot="1" x14ac:dyDescent="0.25">
      <c r="A326" s="47">
        <v>4</v>
      </c>
      <c r="B326" s="12" t="s">
        <v>54</v>
      </c>
      <c r="C326" s="27"/>
      <c r="D326" s="32">
        <v>4.5</v>
      </c>
      <c r="E326" s="32">
        <v>4058</v>
      </c>
      <c r="F326" s="32"/>
      <c r="G326" s="32"/>
      <c r="H326" s="32"/>
      <c r="I326" s="32"/>
      <c r="J326" s="32"/>
      <c r="K326" s="32">
        <v>608.70000000000005</v>
      </c>
      <c r="L326" s="32"/>
      <c r="M326" s="32">
        <v>3333.3</v>
      </c>
      <c r="N326" s="32"/>
      <c r="O326" s="31">
        <f t="shared" si="41"/>
        <v>36000</v>
      </c>
      <c r="P326" s="31">
        <f t="shared" si="40"/>
        <v>432000</v>
      </c>
    </row>
    <row r="327" spans="1:16" s="4" customFormat="1" ht="14.25" customHeight="1" x14ac:dyDescent="0.25">
      <c r="A327" s="40"/>
      <c r="B327" s="143" t="s">
        <v>385</v>
      </c>
      <c r="C327" s="127"/>
      <c r="D327" s="129">
        <f>D313</f>
        <v>1</v>
      </c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29">
        <f>O313</f>
        <v>20000</v>
      </c>
      <c r="P327" s="129">
        <f>P313</f>
        <v>240000</v>
      </c>
    </row>
    <row r="328" spans="1:16" s="4" customFormat="1" ht="15" x14ac:dyDescent="0.25">
      <c r="A328" s="110"/>
      <c r="B328" s="26" t="s">
        <v>8</v>
      </c>
      <c r="C328" s="165"/>
      <c r="D328" s="166">
        <f>D314+D315+D316+D317+D318</f>
        <v>5</v>
      </c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  <c r="O328" s="166">
        <f>O314+O315+O316+O317+O318</f>
        <v>99999.997499999998</v>
      </c>
      <c r="P328" s="166">
        <f>P314+P315+P316+P317+P318</f>
        <v>1199999.97</v>
      </c>
    </row>
    <row r="329" spans="1:16" s="4" customFormat="1" ht="15" x14ac:dyDescent="0.25">
      <c r="A329" s="76"/>
      <c r="B329" s="26" t="s">
        <v>51</v>
      </c>
      <c r="C329" s="25"/>
      <c r="D329" s="36">
        <f>D319+D320+D321+D322+D323+D324+D325</f>
        <v>13</v>
      </c>
      <c r="E329" s="104"/>
      <c r="F329" s="104"/>
      <c r="G329" s="104"/>
      <c r="H329" s="104"/>
      <c r="I329" s="104"/>
      <c r="J329" s="104"/>
      <c r="K329" s="104"/>
      <c r="L329" s="104"/>
      <c r="M329" s="104"/>
      <c r="N329" s="104"/>
      <c r="O329" s="36">
        <f>O319+O320+O321+O322+O323+O324+O325</f>
        <v>175500</v>
      </c>
      <c r="P329" s="36">
        <f>P319+P320+P321+P322+P323+P324+P325</f>
        <v>2106000</v>
      </c>
    </row>
    <row r="330" spans="1:16" s="4" customFormat="1" ht="15" x14ac:dyDescent="0.25">
      <c r="A330" s="76"/>
      <c r="B330" s="26" t="s">
        <v>52</v>
      </c>
      <c r="C330" s="25"/>
      <c r="D330" s="36">
        <f>D326</f>
        <v>4.5</v>
      </c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36">
        <f>O326</f>
        <v>36000</v>
      </c>
      <c r="P330" s="36">
        <f>P326</f>
        <v>432000</v>
      </c>
    </row>
    <row r="331" spans="1:16" s="4" customFormat="1" ht="15.75" thickBot="1" x14ac:dyDescent="0.3">
      <c r="A331" s="67"/>
      <c r="B331" s="168" t="s">
        <v>49</v>
      </c>
      <c r="C331" s="134"/>
      <c r="D331" s="53">
        <f>D327+D328+D329+D330</f>
        <v>23.5</v>
      </c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53">
        <f>O327+O328+O329+O330</f>
        <v>331499.9975</v>
      </c>
      <c r="P331" s="53">
        <f>P327+P328+P329+P330</f>
        <v>3977999.9699999997</v>
      </c>
    </row>
    <row r="332" spans="1:16" s="6" customFormat="1" ht="13.5" thickBot="1" x14ac:dyDescent="0.25">
      <c r="A332" s="1"/>
      <c r="B332" s="17"/>
      <c r="C332" s="50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</row>
    <row r="333" spans="1:16" s="58" customFormat="1" ht="28.5" x14ac:dyDescent="0.25">
      <c r="A333" s="176"/>
      <c r="B333" s="203" t="s">
        <v>387</v>
      </c>
      <c r="C333" s="178"/>
      <c r="D333" s="179">
        <f>D175+D213+D234+D258+D273+D288+D307+D327</f>
        <v>8</v>
      </c>
      <c r="E333" s="179"/>
      <c r="F333" s="179"/>
      <c r="G333" s="179"/>
      <c r="H333" s="179"/>
      <c r="I333" s="179"/>
      <c r="J333" s="179"/>
      <c r="K333" s="179"/>
      <c r="L333" s="179"/>
      <c r="M333" s="179"/>
      <c r="N333" s="179"/>
      <c r="O333" s="179">
        <f t="shared" ref="O333:P336" si="42">O175+O213+O234+O258+O273+O288+O307+O327</f>
        <v>160000</v>
      </c>
      <c r="P333" s="179">
        <f t="shared" si="42"/>
        <v>1920000</v>
      </c>
    </row>
    <row r="334" spans="1:16" s="58" customFormat="1" ht="15.75" x14ac:dyDescent="0.25">
      <c r="A334" s="204"/>
      <c r="B334" s="205" t="s">
        <v>8</v>
      </c>
      <c r="C334" s="206"/>
      <c r="D334" s="207">
        <f>D176+D214+D235+D259+D274+D289+D308+D328</f>
        <v>43.75</v>
      </c>
      <c r="E334" s="207"/>
      <c r="F334" s="207"/>
      <c r="G334" s="207"/>
      <c r="H334" s="207"/>
      <c r="I334" s="207"/>
      <c r="J334" s="207"/>
      <c r="K334" s="207"/>
      <c r="L334" s="207"/>
      <c r="M334" s="207"/>
      <c r="N334" s="207"/>
      <c r="O334" s="207">
        <f t="shared" si="42"/>
        <v>874999.97750000004</v>
      </c>
      <c r="P334" s="207">
        <f t="shared" si="42"/>
        <v>10499999.73</v>
      </c>
    </row>
    <row r="335" spans="1:16" s="58" customFormat="1" ht="15.75" x14ac:dyDescent="0.25">
      <c r="A335" s="181"/>
      <c r="B335" s="182" t="s">
        <v>51</v>
      </c>
      <c r="C335" s="183"/>
      <c r="D335" s="184">
        <f>D177+D215+D236+D260+D275+D290+D309+D329</f>
        <v>111</v>
      </c>
      <c r="E335" s="184"/>
      <c r="F335" s="184"/>
      <c r="G335" s="184"/>
      <c r="H335" s="184"/>
      <c r="I335" s="184"/>
      <c r="J335" s="184"/>
      <c r="K335" s="184"/>
      <c r="L335" s="184"/>
      <c r="M335" s="184"/>
      <c r="N335" s="184"/>
      <c r="O335" s="184">
        <f t="shared" si="42"/>
        <v>1498500</v>
      </c>
      <c r="P335" s="184">
        <f t="shared" si="42"/>
        <v>17982000</v>
      </c>
    </row>
    <row r="336" spans="1:16" s="58" customFormat="1" ht="15.75" x14ac:dyDescent="0.25">
      <c r="A336" s="181"/>
      <c r="B336" s="182" t="s">
        <v>52</v>
      </c>
      <c r="C336" s="183"/>
      <c r="D336" s="184">
        <f>D178+D216+D237+D261+D276+D291+D310+D330</f>
        <v>76</v>
      </c>
      <c r="E336" s="184"/>
      <c r="F336" s="184"/>
      <c r="G336" s="184"/>
      <c r="H336" s="184"/>
      <c r="I336" s="184"/>
      <c r="J336" s="184"/>
      <c r="K336" s="184"/>
      <c r="L336" s="184"/>
      <c r="M336" s="184"/>
      <c r="N336" s="184"/>
      <c r="O336" s="184">
        <f t="shared" si="42"/>
        <v>608000</v>
      </c>
      <c r="P336" s="184">
        <f t="shared" si="42"/>
        <v>7296000</v>
      </c>
    </row>
    <row r="337" spans="1:16" s="58" customFormat="1" ht="15.75" x14ac:dyDescent="0.25">
      <c r="A337" s="208"/>
      <c r="B337" s="209" t="s">
        <v>10</v>
      </c>
      <c r="C337" s="210"/>
      <c r="D337" s="211">
        <f>D217</f>
        <v>1</v>
      </c>
      <c r="E337" s="211"/>
      <c r="F337" s="211"/>
      <c r="G337" s="211"/>
      <c r="H337" s="211"/>
      <c r="I337" s="211"/>
      <c r="J337" s="211"/>
      <c r="K337" s="211"/>
      <c r="L337" s="211"/>
      <c r="M337" s="211"/>
      <c r="N337" s="211"/>
      <c r="O337" s="211">
        <f>O217</f>
        <v>8000</v>
      </c>
      <c r="P337" s="211">
        <f>P217</f>
        <v>96000</v>
      </c>
    </row>
    <row r="338" spans="1:16" s="58" customFormat="1" ht="16.5" thickBot="1" x14ac:dyDescent="0.3">
      <c r="A338" s="186"/>
      <c r="B338" s="187" t="s">
        <v>182</v>
      </c>
      <c r="C338" s="188"/>
      <c r="D338" s="189">
        <f>D333+D334+D335+D336+D337</f>
        <v>239.75</v>
      </c>
      <c r="E338" s="189"/>
      <c r="F338" s="189"/>
      <c r="G338" s="189"/>
      <c r="H338" s="189"/>
      <c r="I338" s="189"/>
      <c r="J338" s="189"/>
      <c r="K338" s="189"/>
      <c r="L338" s="189"/>
      <c r="M338" s="189"/>
      <c r="N338" s="189"/>
      <c r="O338" s="189">
        <f t="shared" ref="O338:P338" si="43">O333+O334+O335+O336+O337</f>
        <v>3149499.9775</v>
      </c>
      <c r="P338" s="189">
        <f t="shared" si="43"/>
        <v>37793999.730000004</v>
      </c>
    </row>
    <row r="339" spans="1:16" ht="15.75" x14ac:dyDescent="0.25">
      <c r="A339" s="302" t="s">
        <v>415</v>
      </c>
      <c r="B339" s="303"/>
      <c r="C339" s="303"/>
      <c r="D339" s="303"/>
      <c r="E339" s="303"/>
      <c r="F339" s="303"/>
      <c r="G339" s="303"/>
      <c r="H339" s="303"/>
      <c r="I339" s="303"/>
      <c r="J339" s="303"/>
      <c r="K339" s="303"/>
      <c r="L339" s="303"/>
      <c r="M339" s="303"/>
      <c r="N339" s="303"/>
      <c r="O339" s="303"/>
      <c r="P339" s="304"/>
    </row>
    <row r="340" spans="1:16" ht="15.75" x14ac:dyDescent="0.25">
      <c r="A340" s="302" t="s">
        <v>416</v>
      </c>
      <c r="B340" s="303"/>
      <c r="C340" s="303"/>
      <c r="D340" s="303"/>
      <c r="E340" s="303"/>
      <c r="F340" s="303"/>
      <c r="G340" s="303"/>
      <c r="H340" s="303"/>
      <c r="I340" s="303"/>
      <c r="J340" s="303"/>
      <c r="K340" s="303"/>
      <c r="L340" s="303"/>
      <c r="M340" s="303"/>
      <c r="N340" s="303"/>
      <c r="O340" s="303"/>
      <c r="P340" s="304"/>
    </row>
    <row r="341" spans="1:16" ht="25.5" x14ac:dyDescent="0.2">
      <c r="A341" s="15">
        <v>10</v>
      </c>
      <c r="B341" s="8" t="s">
        <v>408</v>
      </c>
      <c r="C341" s="20" t="s">
        <v>21</v>
      </c>
      <c r="D341" s="31">
        <v>1</v>
      </c>
      <c r="E341" s="31">
        <v>5815</v>
      </c>
      <c r="F341" s="31">
        <f>E341*10%</f>
        <v>581.5</v>
      </c>
      <c r="G341" s="31"/>
      <c r="H341" s="31"/>
      <c r="I341" s="31"/>
      <c r="J341" s="31"/>
      <c r="K341" s="31"/>
      <c r="L341" s="31"/>
      <c r="M341" s="31"/>
      <c r="N341" s="31">
        <v>13603.5</v>
      </c>
      <c r="O341" s="31">
        <f>D341*(E341+F341+G341+H341+I341+J341+K341+L341+M341+N341)</f>
        <v>20000</v>
      </c>
      <c r="P341" s="31">
        <f t="shared" ref="P341" si="44">O341*12</f>
        <v>240000</v>
      </c>
    </row>
    <row r="342" spans="1:16" x14ac:dyDescent="0.2">
      <c r="A342" s="15">
        <v>10</v>
      </c>
      <c r="B342" s="8" t="s">
        <v>409</v>
      </c>
      <c r="C342" s="20" t="s">
        <v>21</v>
      </c>
      <c r="D342" s="31">
        <v>1</v>
      </c>
      <c r="E342" s="31">
        <v>5815</v>
      </c>
      <c r="F342" s="31"/>
      <c r="G342" s="31"/>
      <c r="H342" s="31"/>
      <c r="I342" s="31"/>
      <c r="J342" s="31"/>
      <c r="K342" s="31"/>
      <c r="L342" s="31"/>
      <c r="M342" s="31"/>
      <c r="N342" s="31">
        <v>14185</v>
      </c>
      <c r="O342" s="31">
        <f>D342*(E342+F342+G342+H342+I342+J342+K342+L342+M342+N342)</f>
        <v>20000</v>
      </c>
      <c r="P342" s="31">
        <f t="shared" ref="P342" si="45">O342*12</f>
        <v>240000</v>
      </c>
    </row>
    <row r="343" spans="1:16" ht="25.5" x14ac:dyDescent="0.2">
      <c r="A343" s="15">
        <v>10</v>
      </c>
      <c r="B343" s="8" t="s">
        <v>410</v>
      </c>
      <c r="C343" s="20" t="s">
        <v>21</v>
      </c>
      <c r="D343" s="31">
        <v>2</v>
      </c>
      <c r="E343" s="31">
        <v>5815</v>
      </c>
      <c r="F343" s="31"/>
      <c r="G343" s="31"/>
      <c r="H343" s="31"/>
      <c r="I343" s="31"/>
      <c r="J343" s="31"/>
      <c r="K343" s="31"/>
      <c r="L343" s="31"/>
      <c r="M343" s="31"/>
      <c r="N343" s="31">
        <v>14185</v>
      </c>
      <c r="O343" s="31">
        <f>D343*(E343+F343+G343+H343+I343+J343+K343+L343+M343+N343)</f>
        <v>40000</v>
      </c>
      <c r="P343" s="31">
        <f t="shared" ref="P343" si="46">O343*12</f>
        <v>480000</v>
      </c>
    </row>
    <row r="344" spans="1:16" x14ac:dyDescent="0.2">
      <c r="A344" s="15">
        <v>10</v>
      </c>
      <c r="B344" s="8" t="s">
        <v>377</v>
      </c>
      <c r="C344" s="20" t="s">
        <v>21</v>
      </c>
      <c r="D344" s="31">
        <v>0.5</v>
      </c>
      <c r="E344" s="31">
        <v>5815</v>
      </c>
      <c r="F344" s="31"/>
      <c r="G344" s="31"/>
      <c r="H344" s="31"/>
      <c r="I344" s="31">
        <v>1163</v>
      </c>
      <c r="J344" s="31"/>
      <c r="K344" s="31"/>
      <c r="L344" s="31"/>
      <c r="M344" s="31"/>
      <c r="N344" s="31">
        <v>13022</v>
      </c>
      <c r="O344" s="31">
        <f>(E344+I344+N344)*D344</f>
        <v>10000</v>
      </c>
      <c r="P344" s="31">
        <f>O344*12</f>
        <v>120000</v>
      </c>
    </row>
    <row r="345" spans="1:16" x14ac:dyDescent="0.2">
      <c r="A345" s="15">
        <v>10</v>
      </c>
      <c r="B345" s="8" t="s">
        <v>411</v>
      </c>
      <c r="C345" s="20" t="s">
        <v>21</v>
      </c>
      <c r="D345" s="31">
        <v>1</v>
      </c>
      <c r="E345" s="31">
        <v>5815</v>
      </c>
      <c r="F345" s="31"/>
      <c r="G345" s="31"/>
      <c r="H345" s="31"/>
      <c r="I345" s="31"/>
      <c r="J345" s="31"/>
      <c r="K345" s="31"/>
      <c r="L345" s="31"/>
      <c r="M345" s="31"/>
      <c r="N345" s="31">
        <v>14185</v>
      </c>
      <c r="O345" s="31">
        <f t="shared" ref="O345:O346" si="47">(E345+I345+N345)*D345</f>
        <v>20000</v>
      </c>
      <c r="P345" s="31">
        <f t="shared" ref="P345:P346" si="48">O345*12</f>
        <v>240000</v>
      </c>
    </row>
    <row r="346" spans="1:16" x14ac:dyDescent="0.2">
      <c r="A346" s="15">
        <v>10</v>
      </c>
      <c r="B346" s="8" t="s">
        <v>412</v>
      </c>
      <c r="C346" s="20" t="s">
        <v>21</v>
      </c>
      <c r="D346" s="31">
        <v>0.25</v>
      </c>
      <c r="E346" s="31">
        <v>5815</v>
      </c>
      <c r="F346" s="31"/>
      <c r="G346" s="31"/>
      <c r="H346" s="31"/>
      <c r="I346" s="31"/>
      <c r="J346" s="31"/>
      <c r="K346" s="31"/>
      <c r="L346" s="31"/>
      <c r="M346" s="31"/>
      <c r="N346" s="31">
        <v>14185</v>
      </c>
      <c r="O346" s="31">
        <f t="shared" si="47"/>
        <v>5000</v>
      </c>
      <c r="P346" s="31">
        <f t="shared" si="48"/>
        <v>60000</v>
      </c>
    </row>
    <row r="347" spans="1:16" x14ac:dyDescent="0.2">
      <c r="A347" s="15">
        <v>10</v>
      </c>
      <c r="B347" s="10" t="s">
        <v>181</v>
      </c>
      <c r="C347" s="20" t="s">
        <v>21</v>
      </c>
      <c r="D347" s="31">
        <v>1</v>
      </c>
      <c r="E347" s="31">
        <v>5815</v>
      </c>
      <c r="F347" s="31"/>
      <c r="G347" s="31"/>
      <c r="H347" s="31"/>
      <c r="I347" s="31"/>
      <c r="J347" s="31"/>
      <c r="K347" s="31"/>
      <c r="L347" s="31"/>
      <c r="M347" s="31">
        <v>2185</v>
      </c>
      <c r="N347" s="31"/>
      <c r="O347" s="31">
        <f t="shared" ref="O347:O348" si="49">D347*(E347+F347+G347+H347+I347+J347+K347+L347+M347+N347)</f>
        <v>8000</v>
      </c>
      <c r="P347" s="31">
        <f t="shared" ref="P347:P348" si="50">O347*12</f>
        <v>96000</v>
      </c>
    </row>
    <row r="348" spans="1:16" x14ac:dyDescent="0.2">
      <c r="A348" s="15">
        <v>6</v>
      </c>
      <c r="B348" s="8" t="s">
        <v>413</v>
      </c>
      <c r="C348" s="20" t="s">
        <v>21</v>
      </c>
      <c r="D348" s="31">
        <v>1</v>
      </c>
      <c r="E348" s="31">
        <v>4633</v>
      </c>
      <c r="F348" s="31"/>
      <c r="G348" s="31"/>
      <c r="H348" s="31"/>
      <c r="I348" s="31"/>
      <c r="J348" s="31"/>
      <c r="K348" s="31"/>
      <c r="L348" s="31"/>
      <c r="M348" s="31"/>
      <c r="N348" s="31">
        <v>8867</v>
      </c>
      <c r="O348" s="31">
        <f t="shared" si="49"/>
        <v>13500</v>
      </c>
      <c r="P348" s="31">
        <f t="shared" si="50"/>
        <v>162000</v>
      </c>
    </row>
    <row r="349" spans="1:16" x14ac:dyDescent="0.2">
      <c r="A349" s="15">
        <v>6</v>
      </c>
      <c r="B349" s="8" t="s">
        <v>414</v>
      </c>
      <c r="C349" s="20" t="s">
        <v>21</v>
      </c>
      <c r="D349" s="31">
        <v>1</v>
      </c>
      <c r="E349" s="31">
        <v>4633</v>
      </c>
      <c r="F349" s="31"/>
      <c r="G349" s="31"/>
      <c r="H349" s="31"/>
      <c r="I349" s="31"/>
      <c r="J349" s="31"/>
      <c r="K349" s="31"/>
      <c r="L349" s="31"/>
      <c r="M349" s="31"/>
      <c r="N349" s="31">
        <v>8867</v>
      </c>
      <c r="O349" s="31">
        <f t="shared" ref="O349:O350" si="51">D349*(E349+F349+G349+H349+I349+J349+K349+L349+M349+N349)</f>
        <v>13500</v>
      </c>
      <c r="P349" s="31">
        <f t="shared" ref="P349:P350" si="52">O349*12</f>
        <v>162000</v>
      </c>
    </row>
    <row r="350" spans="1:16" ht="13.5" thickBot="1" x14ac:dyDescent="0.25">
      <c r="A350" s="15">
        <v>6</v>
      </c>
      <c r="B350" s="8" t="s">
        <v>96</v>
      </c>
      <c r="C350" s="20" t="s">
        <v>21</v>
      </c>
      <c r="D350" s="31">
        <v>1</v>
      </c>
      <c r="E350" s="31">
        <v>4633</v>
      </c>
      <c r="F350" s="31"/>
      <c r="G350" s="31"/>
      <c r="H350" s="31"/>
      <c r="I350" s="31"/>
      <c r="J350" s="31"/>
      <c r="K350" s="31"/>
      <c r="L350" s="31"/>
      <c r="M350" s="31"/>
      <c r="N350" s="31">
        <v>8867</v>
      </c>
      <c r="O350" s="31">
        <f t="shared" si="51"/>
        <v>13500</v>
      </c>
      <c r="P350" s="31">
        <f t="shared" si="52"/>
        <v>162000</v>
      </c>
    </row>
    <row r="351" spans="1:16" s="4" customFormat="1" ht="14.25" customHeight="1" x14ac:dyDescent="0.25">
      <c r="A351" s="40"/>
      <c r="B351" s="143" t="s">
        <v>385</v>
      </c>
      <c r="C351" s="127"/>
      <c r="D351" s="129">
        <f>D341</f>
        <v>1</v>
      </c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>
        <f t="shared" ref="O351:P351" si="53">O341</f>
        <v>20000</v>
      </c>
      <c r="P351" s="129">
        <f t="shared" si="53"/>
        <v>240000</v>
      </c>
    </row>
    <row r="352" spans="1:16" s="4" customFormat="1" ht="15" x14ac:dyDescent="0.25">
      <c r="A352" s="110"/>
      <c r="B352" s="26" t="s">
        <v>8</v>
      </c>
      <c r="C352" s="165"/>
      <c r="D352" s="166">
        <f>D342+D343+D344+D345+D346</f>
        <v>4.75</v>
      </c>
      <c r="E352" s="166"/>
      <c r="F352" s="166"/>
      <c r="G352" s="166"/>
      <c r="H352" s="166"/>
      <c r="I352" s="166"/>
      <c r="J352" s="166"/>
      <c r="K352" s="166"/>
      <c r="L352" s="166"/>
      <c r="M352" s="166"/>
      <c r="N352" s="166"/>
      <c r="O352" s="166">
        <f t="shared" ref="O352:P352" si="54">O342+O343+O344+O345+O346</f>
        <v>95000</v>
      </c>
      <c r="P352" s="166">
        <f t="shared" si="54"/>
        <v>1140000</v>
      </c>
    </row>
    <row r="353" spans="1:16" s="4" customFormat="1" ht="15" x14ac:dyDescent="0.25">
      <c r="A353" s="76"/>
      <c r="B353" s="26" t="s">
        <v>51</v>
      </c>
      <c r="C353" s="25"/>
      <c r="D353" s="36">
        <f>D348+D349+D350</f>
        <v>3</v>
      </c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>
        <f t="shared" ref="O353:P353" si="55">O348+O349+O350</f>
        <v>40500</v>
      </c>
      <c r="P353" s="36">
        <f t="shared" si="55"/>
        <v>486000</v>
      </c>
    </row>
    <row r="354" spans="1:16" s="4" customFormat="1" ht="15" x14ac:dyDescent="0.25">
      <c r="A354" s="76"/>
      <c r="B354" s="26" t="s">
        <v>10</v>
      </c>
      <c r="C354" s="25"/>
      <c r="D354" s="36">
        <f>D347</f>
        <v>1</v>
      </c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>
        <f t="shared" ref="O354:P354" si="56">O347</f>
        <v>8000</v>
      </c>
      <c r="P354" s="36">
        <f t="shared" si="56"/>
        <v>96000</v>
      </c>
    </row>
    <row r="355" spans="1:16" s="4" customFormat="1" ht="15.75" thickBot="1" x14ac:dyDescent="0.3">
      <c r="A355" s="67"/>
      <c r="B355" s="168" t="s">
        <v>49</v>
      </c>
      <c r="C355" s="134"/>
      <c r="D355" s="53">
        <f>D351+D352+D353+D354</f>
        <v>9.75</v>
      </c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>
        <f t="shared" ref="O355:P355" si="57">O351+O352+O353+O354</f>
        <v>163500</v>
      </c>
      <c r="P355" s="53">
        <f t="shared" si="57"/>
        <v>1962000</v>
      </c>
    </row>
    <row r="356" spans="1:16" ht="15.75" x14ac:dyDescent="0.25">
      <c r="A356" s="302" t="s">
        <v>417</v>
      </c>
      <c r="B356" s="303"/>
      <c r="C356" s="303"/>
      <c r="D356" s="303"/>
      <c r="E356" s="303"/>
      <c r="F356" s="303"/>
      <c r="G356" s="303"/>
      <c r="H356" s="303"/>
      <c r="I356" s="303"/>
      <c r="J356" s="303"/>
      <c r="K356" s="303"/>
      <c r="L356" s="303"/>
      <c r="M356" s="303"/>
      <c r="N356" s="303"/>
      <c r="O356" s="303"/>
      <c r="P356" s="304"/>
    </row>
    <row r="357" spans="1:16" ht="15.75" x14ac:dyDescent="0.25">
      <c r="A357" s="302" t="s">
        <v>150</v>
      </c>
      <c r="B357" s="303"/>
      <c r="C357" s="303"/>
      <c r="D357" s="303"/>
      <c r="E357" s="303"/>
      <c r="F357" s="303"/>
      <c r="G357" s="303"/>
      <c r="H357" s="303"/>
      <c r="I357" s="303"/>
      <c r="J357" s="303"/>
      <c r="K357" s="303"/>
      <c r="L357" s="303"/>
      <c r="M357" s="303"/>
      <c r="N357" s="303"/>
      <c r="O357" s="303"/>
      <c r="P357" s="304"/>
    </row>
    <row r="358" spans="1:16" ht="25.5" x14ac:dyDescent="0.2">
      <c r="A358" s="20">
        <v>13</v>
      </c>
      <c r="B358" s="8" t="s">
        <v>214</v>
      </c>
      <c r="C358" s="20" t="s">
        <v>16</v>
      </c>
      <c r="D358" s="31">
        <v>1</v>
      </c>
      <c r="E358" s="31">
        <v>7253</v>
      </c>
      <c r="F358" s="31">
        <v>1813.25</v>
      </c>
      <c r="G358" s="31"/>
      <c r="H358" s="31"/>
      <c r="I358" s="31">
        <v>2719.88</v>
      </c>
      <c r="J358" s="31"/>
      <c r="K358" s="31"/>
      <c r="L358" s="31"/>
      <c r="M358" s="31"/>
      <c r="N358" s="31">
        <v>8213.8700000000008</v>
      </c>
      <c r="O358" s="31">
        <f t="shared" ref="O358:O419" si="58">D358*(E358+F358+G358+H358+I358+J358+K358+L358+M358+N358)</f>
        <v>20000</v>
      </c>
      <c r="P358" s="31">
        <f t="shared" ref="P358:P419" si="59">O358*12</f>
        <v>240000</v>
      </c>
    </row>
    <row r="359" spans="1:16" x14ac:dyDescent="0.2">
      <c r="A359" s="20">
        <v>13</v>
      </c>
      <c r="B359" s="8" t="s">
        <v>329</v>
      </c>
      <c r="C359" s="20" t="s">
        <v>16</v>
      </c>
      <c r="D359" s="31">
        <v>0.25</v>
      </c>
      <c r="E359" s="31">
        <v>7253</v>
      </c>
      <c r="F359" s="31"/>
      <c r="G359" s="31"/>
      <c r="H359" s="31"/>
      <c r="I359" s="31">
        <v>2175.9</v>
      </c>
      <c r="J359" s="31"/>
      <c r="K359" s="31"/>
      <c r="L359" s="31"/>
      <c r="M359" s="31"/>
      <c r="N359" s="31">
        <v>10571.08</v>
      </c>
      <c r="O359" s="31">
        <f t="shared" si="58"/>
        <v>4999.9949999999999</v>
      </c>
      <c r="P359" s="31">
        <f t="shared" si="59"/>
        <v>59999.94</v>
      </c>
    </row>
    <row r="360" spans="1:16" x14ac:dyDescent="0.2">
      <c r="A360" s="20">
        <v>12</v>
      </c>
      <c r="B360" s="8" t="s">
        <v>329</v>
      </c>
      <c r="C360" s="20" t="s">
        <v>104</v>
      </c>
      <c r="D360" s="31">
        <v>0.5</v>
      </c>
      <c r="E360" s="31">
        <v>6773</v>
      </c>
      <c r="F360" s="31"/>
      <c r="G360" s="31"/>
      <c r="H360" s="31"/>
      <c r="I360" s="31">
        <v>1354.6</v>
      </c>
      <c r="J360" s="31"/>
      <c r="K360" s="31"/>
      <c r="L360" s="31"/>
      <c r="M360" s="31"/>
      <c r="N360" s="31">
        <v>11872.4</v>
      </c>
      <c r="O360" s="31">
        <f t="shared" si="58"/>
        <v>10000</v>
      </c>
      <c r="P360" s="31">
        <f t="shared" si="59"/>
        <v>120000</v>
      </c>
    </row>
    <row r="361" spans="1:16" x14ac:dyDescent="0.2">
      <c r="A361" s="20">
        <v>10</v>
      </c>
      <c r="B361" s="8" t="s">
        <v>329</v>
      </c>
      <c r="C361" s="20" t="s">
        <v>21</v>
      </c>
      <c r="D361" s="31">
        <v>0.25</v>
      </c>
      <c r="E361" s="31">
        <v>5815</v>
      </c>
      <c r="F361" s="31"/>
      <c r="G361" s="31"/>
      <c r="H361" s="31"/>
      <c r="I361" s="31"/>
      <c r="J361" s="31"/>
      <c r="K361" s="31"/>
      <c r="L361" s="31"/>
      <c r="M361" s="31"/>
      <c r="N361" s="31">
        <v>14185</v>
      </c>
      <c r="O361" s="31">
        <f>D361*(E361+F361+G361+H361+I361+J361+K361+L361+M361+N361)</f>
        <v>5000</v>
      </c>
      <c r="P361" s="31">
        <f>O361*12</f>
        <v>60000</v>
      </c>
    </row>
    <row r="362" spans="1:16" x14ac:dyDescent="0.2">
      <c r="A362" s="20">
        <v>10</v>
      </c>
      <c r="B362" s="8" t="s">
        <v>330</v>
      </c>
      <c r="C362" s="20" t="s">
        <v>106</v>
      </c>
      <c r="D362" s="31">
        <v>1</v>
      </c>
      <c r="E362" s="31">
        <v>5815</v>
      </c>
      <c r="F362" s="31"/>
      <c r="G362" s="31"/>
      <c r="H362" s="31"/>
      <c r="I362" s="31">
        <v>1744.5</v>
      </c>
      <c r="J362" s="31"/>
      <c r="K362" s="31"/>
      <c r="L362" s="31"/>
      <c r="M362" s="31"/>
      <c r="N362" s="31">
        <v>12440.5</v>
      </c>
      <c r="O362" s="31">
        <f t="shared" si="58"/>
        <v>20000</v>
      </c>
      <c r="P362" s="31">
        <f t="shared" si="59"/>
        <v>240000</v>
      </c>
    </row>
    <row r="363" spans="1:16" x14ac:dyDescent="0.2">
      <c r="A363" s="15">
        <v>14</v>
      </c>
      <c r="B363" s="8" t="s">
        <v>331</v>
      </c>
      <c r="C363" s="20" t="s">
        <v>16</v>
      </c>
      <c r="D363" s="31">
        <v>0.75</v>
      </c>
      <c r="E363" s="31">
        <v>7732</v>
      </c>
      <c r="F363" s="31"/>
      <c r="G363" s="31">
        <v>773.2</v>
      </c>
      <c r="H363" s="31"/>
      <c r="I363" s="31">
        <v>2551.56</v>
      </c>
      <c r="J363" s="31"/>
      <c r="K363" s="31"/>
      <c r="L363" s="31"/>
      <c r="M363" s="31"/>
      <c r="N363" s="31">
        <v>8943.24</v>
      </c>
      <c r="O363" s="31">
        <f t="shared" si="58"/>
        <v>15000</v>
      </c>
      <c r="P363" s="31">
        <f t="shared" si="59"/>
        <v>180000</v>
      </c>
    </row>
    <row r="364" spans="1:16" x14ac:dyDescent="0.2">
      <c r="A364" s="15">
        <v>13</v>
      </c>
      <c r="B364" s="8" t="s">
        <v>331</v>
      </c>
      <c r="C364" s="20" t="s">
        <v>29</v>
      </c>
      <c r="D364" s="31">
        <v>0.25</v>
      </c>
      <c r="E364" s="31">
        <v>7253</v>
      </c>
      <c r="F364" s="31"/>
      <c r="G364" s="31">
        <v>725.3</v>
      </c>
      <c r="H364" s="31"/>
      <c r="I364" s="31">
        <v>1595.66</v>
      </c>
      <c r="J364" s="31"/>
      <c r="K364" s="31"/>
      <c r="L364" s="31"/>
      <c r="M364" s="31"/>
      <c r="N364" s="31">
        <v>10426.040000000001</v>
      </c>
      <c r="O364" s="31">
        <f t="shared" si="58"/>
        <v>5000</v>
      </c>
      <c r="P364" s="31">
        <f t="shared" si="59"/>
        <v>60000</v>
      </c>
    </row>
    <row r="365" spans="1:16" ht="25.5" x14ac:dyDescent="0.2">
      <c r="A365" s="15">
        <v>11</v>
      </c>
      <c r="B365" s="8" t="s">
        <v>332</v>
      </c>
      <c r="C365" s="20" t="s">
        <v>21</v>
      </c>
      <c r="D365" s="31">
        <v>1</v>
      </c>
      <c r="E365" s="31">
        <v>6294</v>
      </c>
      <c r="F365" s="31"/>
      <c r="G365" s="31">
        <v>629.4</v>
      </c>
      <c r="H365" s="31"/>
      <c r="I365" s="31">
        <v>2077.02</v>
      </c>
      <c r="J365" s="31"/>
      <c r="K365" s="31"/>
      <c r="L365" s="31"/>
      <c r="M365" s="31"/>
      <c r="N365" s="31">
        <v>10999.58</v>
      </c>
      <c r="O365" s="31">
        <f t="shared" si="58"/>
        <v>20000</v>
      </c>
      <c r="P365" s="31">
        <f t="shared" si="59"/>
        <v>240000</v>
      </c>
    </row>
    <row r="366" spans="1:16" ht="25.5" x14ac:dyDescent="0.2">
      <c r="A366" s="15">
        <v>14</v>
      </c>
      <c r="B366" s="8" t="s">
        <v>333</v>
      </c>
      <c r="C366" s="20" t="s">
        <v>16</v>
      </c>
      <c r="D366" s="31">
        <v>1</v>
      </c>
      <c r="E366" s="31">
        <v>7732</v>
      </c>
      <c r="F366" s="31"/>
      <c r="G366" s="31">
        <v>773.2</v>
      </c>
      <c r="H366" s="31"/>
      <c r="I366" s="31">
        <v>2551.56</v>
      </c>
      <c r="J366" s="31"/>
      <c r="K366" s="31"/>
      <c r="L366" s="31"/>
      <c r="M366" s="31"/>
      <c r="N366" s="31">
        <v>8943.24</v>
      </c>
      <c r="O366" s="31">
        <f t="shared" si="58"/>
        <v>20000</v>
      </c>
      <c r="P366" s="31">
        <f t="shared" si="59"/>
        <v>240000</v>
      </c>
    </row>
    <row r="367" spans="1:16" ht="25.5" x14ac:dyDescent="0.2">
      <c r="A367" s="15">
        <v>11</v>
      </c>
      <c r="B367" s="8" t="s">
        <v>333</v>
      </c>
      <c r="C367" s="20" t="s">
        <v>21</v>
      </c>
      <c r="D367" s="31">
        <v>0.5</v>
      </c>
      <c r="E367" s="31">
        <v>6294</v>
      </c>
      <c r="F367" s="31"/>
      <c r="G367" s="31">
        <v>629.4</v>
      </c>
      <c r="H367" s="31"/>
      <c r="I367" s="31">
        <v>692.34</v>
      </c>
      <c r="J367" s="31"/>
      <c r="K367" s="31"/>
      <c r="L367" s="31"/>
      <c r="M367" s="31"/>
      <c r="N367" s="31">
        <v>12384.26</v>
      </c>
      <c r="O367" s="31">
        <f>D367*(E367+F367+G367+H367+I367+J367+K367+L367+M367+N367)</f>
        <v>10000</v>
      </c>
      <c r="P367" s="31">
        <f t="shared" si="59"/>
        <v>120000</v>
      </c>
    </row>
    <row r="368" spans="1:16" x14ac:dyDescent="0.2">
      <c r="A368" s="15">
        <v>13</v>
      </c>
      <c r="B368" s="8" t="s">
        <v>334</v>
      </c>
      <c r="C368" s="20" t="s">
        <v>16</v>
      </c>
      <c r="D368" s="31">
        <v>1</v>
      </c>
      <c r="E368" s="31">
        <v>7253</v>
      </c>
      <c r="F368" s="31"/>
      <c r="G368" s="31"/>
      <c r="H368" s="31"/>
      <c r="I368" s="31">
        <v>2175.9</v>
      </c>
      <c r="J368" s="31"/>
      <c r="K368" s="31"/>
      <c r="L368" s="31"/>
      <c r="M368" s="31"/>
      <c r="N368" s="31">
        <v>10571.1</v>
      </c>
      <c r="O368" s="31">
        <f t="shared" si="58"/>
        <v>20000</v>
      </c>
      <c r="P368" s="31">
        <f t="shared" si="59"/>
        <v>240000</v>
      </c>
    </row>
    <row r="369" spans="1:16" ht="25.5" x14ac:dyDescent="0.2">
      <c r="A369" s="15">
        <v>14</v>
      </c>
      <c r="B369" s="8" t="s">
        <v>335</v>
      </c>
      <c r="C369" s="20" t="s">
        <v>16</v>
      </c>
      <c r="D369" s="31">
        <v>1.25</v>
      </c>
      <c r="E369" s="31">
        <v>7732</v>
      </c>
      <c r="F369" s="31"/>
      <c r="G369" s="31">
        <v>773.2</v>
      </c>
      <c r="H369" s="31"/>
      <c r="I369" s="31">
        <v>2551.56</v>
      </c>
      <c r="J369" s="31"/>
      <c r="K369" s="31"/>
      <c r="L369" s="31"/>
      <c r="M369" s="31"/>
      <c r="N369" s="31">
        <v>8943.24</v>
      </c>
      <c r="O369" s="31">
        <f t="shared" si="58"/>
        <v>25000</v>
      </c>
      <c r="P369" s="31">
        <f t="shared" si="59"/>
        <v>300000</v>
      </c>
    </row>
    <row r="370" spans="1:16" ht="25.5" x14ac:dyDescent="0.2">
      <c r="A370" s="15">
        <v>14</v>
      </c>
      <c r="B370" s="8" t="s">
        <v>336</v>
      </c>
      <c r="C370" s="20" t="s">
        <v>16</v>
      </c>
      <c r="D370" s="31">
        <v>0.25</v>
      </c>
      <c r="E370" s="31">
        <v>7732</v>
      </c>
      <c r="F370" s="31"/>
      <c r="G370" s="31">
        <v>773.2</v>
      </c>
      <c r="H370" s="31"/>
      <c r="I370" s="31">
        <v>2551.56</v>
      </c>
      <c r="J370" s="31"/>
      <c r="K370" s="31"/>
      <c r="L370" s="31"/>
      <c r="M370" s="31"/>
      <c r="N370" s="31">
        <v>8943.24</v>
      </c>
      <c r="O370" s="31">
        <f t="shared" si="58"/>
        <v>5000</v>
      </c>
      <c r="P370" s="31">
        <f t="shared" si="59"/>
        <v>60000</v>
      </c>
    </row>
    <row r="371" spans="1:16" ht="25.5" x14ac:dyDescent="0.2">
      <c r="A371" s="15">
        <v>14</v>
      </c>
      <c r="B371" s="8" t="s">
        <v>337</v>
      </c>
      <c r="C371" s="20" t="s">
        <v>16</v>
      </c>
      <c r="D371" s="31">
        <v>1</v>
      </c>
      <c r="E371" s="31">
        <v>7732</v>
      </c>
      <c r="F371" s="31"/>
      <c r="G371" s="31">
        <v>773.2</v>
      </c>
      <c r="H371" s="31"/>
      <c r="I371" s="31">
        <v>2551.56</v>
      </c>
      <c r="J371" s="31"/>
      <c r="K371" s="31"/>
      <c r="L371" s="31"/>
      <c r="M371" s="31"/>
      <c r="N371" s="31">
        <v>8943.24</v>
      </c>
      <c r="O371" s="31">
        <f t="shared" si="58"/>
        <v>20000</v>
      </c>
      <c r="P371" s="31">
        <f t="shared" si="59"/>
        <v>240000</v>
      </c>
    </row>
    <row r="372" spans="1:16" ht="25.5" x14ac:dyDescent="0.2">
      <c r="A372" s="15">
        <v>14</v>
      </c>
      <c r="B372" s="8" t="s">
        <v>338</v>
      </c>
      <c r="C372" s="20" t="s">
        <v>19</v>
      </c>
      <c r="D372" s="31">
        <v>1.5</v>
      </c>
      <c r="E372" s="31">
        <v>7732</v>
      </c>
      <c r="F372" s="31"/>
      <c r="G372" s="31">
        <v>773.2</v>
      </c>
      <c r="H372" s="31"/>
      <c r="I372" s="31">
        <v>2551.56</v>
      </c>
      <c r="J372" s="31"/>
      <c r="K372" s="31"/>
      <c r="L372" s="31"/>
      <c r="M372" s="31"/>
      <c r="N372" s="31">
        <v>8943.24</v>
      </c>
      <c r="O372" s="31">
        <f t="shared" si="58"/>
        <v>30000</v>
      </c>
      <c r="P372" s="31">
        <f t="shared" si="59"/>
        <v>360000</v>
      </c>
    </row>
    <row r="373" spans="1:16" ht="25.5" x14ac:dyDescent="0.2">
      <c r="A373" s="15">
        <v>11</v>
      </c>
      <c r="B373" s="8" t="s">
        <v>339</v>
      </c>
      <c r="C373" s="20" t="s">
        <v>21</v>
      </c>
      <c r="D373" s="31">
        <v>0.5</v>
      </c>
      <c r="E373" s="31">
        <v>6294</v>
      </c>
      <c r="F373" s="31"/>
      <c r="G373" s="31"/>
      <c r="H373" s="31"/>
      <c r="I373" s="31">
        <v>629.4</v>
      </c>
      <c r="J373" s="31"/>
      <c r="K373" s="31"/>
      <c r="L373" s="31"/>
      <c r="M373" s="31"/>
      <c r="N373" s="31">
        <v>13076.6</v>
      </c>
      <c r="O373" s="31">
        <f t="shared" si="58"/>
        <v>10000</v>
      </c>
      <c r="P373" s="31">
        <f t="shared" si="59"/>
        <v>120000</v>
      </c>
    </row>
    <row r="374" spans="1:16" ht="25.5" x14ac:dyDescent="0.2">
      <c r="A374" s="15">
        <v>12</v>
      </c>
      <c r="B374" s="8" t="s">
        <v>340</v>
      </c>
      <c r="C374" s="20" t="s">
        <v>29</v>
      </c>
      <c r="D374" s="31">
        <v>1</v>
      </c>
      <c r="E374" s="31">
        <v>6773</v>
      </c>
      <c r="F374" s="31"/>
      <c r="G374" s="31"/>
      <c r="H374" s="31"/>
      <c r="I374" s="31">
        <v>1354.6</v>
      </c>
      <c r="J374" s="31"/>
      <c r="K374" s="31"/>
      <c r="L374" s="31"/>
      <c r="M374" s="31"/>
      <c r="N374" s="31">
        <v>11872.4</v>
      </c>
      <c r="O374" s="31">
        <f t="shared" si="58"/>
        <v>20000</v>
      </c>
      <c r="P374" s="31">
        <f t="shared" si="59"/>
        <v>240000</v>
      </c>
    </row>
    <row r="375" spans="1:16" ht="25.5" x14ac:dyDescent="0.2">
      <c r="A375" s="15">
        <v>13</v>
      </c>
      <c r="B375" s="8" t="s">
        <v>341</v>
      </c>
      <c r="C375" s="20" t="s">
        <v>19</v>
      </c>
      <c r="D375" s="31">
        <v>0.25</v>
      </c>
      <c r="E375" s="31">
        <v>7253</v>
      </c>
      <c r="F375" s="31"/>
      <c r="G375" s="31"/>
      <c r="H375" s="31"/>
      <c r="I375" s="31">
        <v>1450.6</v>
      </c>
      <c r="J375" s="31"/>
      <c r="K375" s="31"/>
      <c r="L375" s="31"/>
      <c r="M375" s="31"/>
      <c r="N375" s="31">
        <v>11296.4</v>
      </c>
      <c r="O375" s="31">
        <f t="shared" si="58"/>
        <v>5000</v>
      </c>
      <c r="P375" s="31">
        <f t="shared" si="59"/>
        <v>60000</v>
      </c>
    </row>
    <row r="376" spans="1:16" ht="25.5" x14ac:dyDescent="0.2">
      <c r="A376" s="15">
        <v>13</v>
      </c>
      <c r="B376" s="8" t="s">
        <v>342</v>
      </c>
      <c r="C376" s="20" t="s">
        <v>16</v>
      </c>
      <c r="D376" s="31">
        <v>0.5</v>
      </c>
      <c r="E376" s="31">
        <v>7253</v>
      </c>
      <c r="F376" s="31"/>
      <c r="G376" s="31"/>
      <c r="H376" s="31"/>
      <c r="I376" s="31">
        <v>2175.9</v>
      </c>
      <c r="J376" s="31"/>
      <c r="K376" s="31"/>
      <c r="L376" s="31"/>
      <c r="M376" s="31"/>
      <c r="N376" s="31">
        <v>10571.1</v>
      </c>
      <c r="O376" s="31">
        <f t="shared" si="58"/>
        <v>10000</v>
      </c>
      <c r="P376" s="31">
        <f t="shared" si="59"/>
        <v>120000</v>
      </c>
    </row>
    <row r="377" spans="1:16" ht="25.5" x14ac:dyDescent="0.2">
      <c r="A377" s="15">
        <v>13</v>
      </c>
      <c r="B377" s="8" t="s">
        <v>343</v>
      </c>
      <c r="C377" s="20" t="s">
        <v>16</v>
      </c>
      <c r="D377" s="31">
        <v>0.5</v>
      </c>
      <c r="E377" s="31">
        <v>7253</v>
      </c>
      <c r="F377" s="31"/>
      <c r="G377" s="31"/>
      <c r="H377" s="31"/>
      <c r="I377" s="31">
        <v>2719.87</v>
      </c>
      <c r="J377" s="31"/>
      <c r="K377" s="31">
        <v>1813.25</v>
      </c>
      <c r="L377" s="31"/>
      <c r="M377" s="31"/>
      <c r="N377" s="31">
        <v>8213.8799999999992</v>
      </c>
      <c r="O377" s="31">
        <f t="shared" si="58"/>
        <v>10000</v>
      </c>
      <c r="P377" s="31">
        <f t="shared" si="59"/>
        <v>120000</v>
      </c>
    </row>
    <row r="378" spans="1:16" ht="25.5" x14ac:dyDescent="0.2">
      <c r="A378" s="15">
        <v>10</v>
      </c>
      <c r="B378" s="8" t="s">
        <v>344</v>
      </c>
      <c r="C378" s="20" t="s">
        <v>21</v>
      </c>
      <c r="D378" s="31">
        <v>0.5</v>
      </c>
      <c r="E378" s="31">
        <v>5815</v>
      </c>
      <c r="F378" s="31"/>
      <c r="G378" s="31"/>
      <c r="H378" s="31"/>
      <c r="I378" s="31">
        <v>2180.62</v>
      </c>
      <c r="J378" s="31"/>
      <c r="K378" s="31">
        <v>1453.75</v>
      </c>
      <c r="L378" s="31"/>
      <c r="M378" s="31"/>
      <c r="N378" s="31">
        <v>10550.62</v>
      </c>
      <c r="O378" s="31">
        <f t="shared" si="58"/>
        <v>9999.994999999999</v>
      </c>
      <c r="P378" s="31">
        <f t="shared" si="59"/>
        <v>119999.93999999999</v>
      </c>
    </row>
    <row r="379" spans="1:16" ht="25.5" x14ac:dyDescent="0.2">
      <c r="A379" s="15">
        <v>10</v>
      </c>
      <c r="B379" s="8" t="s">
        <v>344</v>
      </c>
      <c r="C379" s="20" t="s">
        <v>21</v>
      </c>
      <c r="D379" s="31">
        <v>0.5</v>
      </c>
      <c r="E379" s="31">
        <v>5815</v>
      </c>
      <c r="F379" s="31"/>
      <c r="G379" s="31"/>
      <c r="H379" s="31"/>
      <c r="I379" s="31">
        <v>726.87</v>
      </c>
      <c r="J379" s="31"/>
      <c r="K379" s="31">
        <v>1453.75</v>
      </c>
      <c r="L379" s="31"/>
      <c r="M379" s="31"/>
      <c r="N379" s="31">
        <v>12004.38</v>
      </c>
      <c r="O379" s="31">
        <f>D379*(E379+F379+G379+H379+I379+J379+K379+L379+M379+N379)</f>
        <v>10000</v>
      </c>
      <c r="P379" s="31">
        <f>O379*12</f>
        <v>120000</v>
      </c>
    </row>
    <row r="380" spans="1:16" ht="25.5" x14ac:dyDescent="0.2">
      <c r="A380" s="15">
        <v>10</v>
      </c>
      <c r="B380" s="8" t="s">
        <v>345</v>
      </c>
      <c r="C380" s="20" t="s">
        <v>21</v>
      </c>
      <c r="D380" s="31">
        <v>1.25</v>
      </c>
      <c r="E380" s="31">
        <v>5815</v>
      </c>
      <c r="F380" s="31"/>
      <c r="G380" s="31"/>
      <c r="H380" s="31"/>
      <c r="I380" s="31">
        <v>1744.5</v>
      </c>
      <c r="J380" s="31"/>
      <c r="K380" s="31"/>
      <c r="L380" s="31"/>
      <c r="M380" s="31"/>
      <c r="N380" s="31">
        <v>12440.5</v>
      </c>
      <c r="O380" s="31">
        <f t="shared" si="58"/>
        <v>25000</v>
      </c>
      <c r="P380" s="31">
        <f t="shared" si="59"/>
        <v>300000</v>
      </c>
    </row>
    <row r="381" spans="1:16" ht="25.5" x14ac:dyDescent="0.2">
      <c r="A381" s="15">
        <v>11</v>
      </c>
      <c r="B381" s="8" t="s">
        <v>346</v>
      </c>
      <c r="C381" s="20" t="s">
        <v>93</v>
      </c>
      <c r="D381" s="31">
        <v>0.5</v>
      </c>
      <c r="E381" s="31">
        <v>6294</v>
      </c>
      <c r="F381" s="31"/>
      <c r="G381" s="31"/>
      <c r="H381" s="31"/>
      <c r="I381" s="31">
        <v>2171.4299999999998</v>
      </c>
      <c r="J381" s="31"/>
      <c r="K381" s="31">
        <v>944.1</v>
      </c>
      <c r="L381" s="31"/>
      <c r="M381" s="31"/>
      <c r="N381" s="31">
        <v>10590.46</v>
      </c>
      <c r="O381" s="31">
        <f t="shared" si="58"/>
        <v>9999.994999999999</v>
      </c>
      <c r="P381" s="31">
        <f t="shared" si="59"/>
        <v>119999.93999999999</v>
      </c>
    </row>
    <row r="382" spans="1:16" ht="25.5" x14ac:dyDescent="0.2">
      <c r="A382" s="15">
        <v>13</v>
      </c>
      <c r="B382" s="8" t="s">
        <v>347</v>
      </c>
      <c r="C382" s="20" t="s">
        <v>113</v>
      </c>
      <c r="D382" s="31">
        <v>1</v>
      </c>
      <c r="E382" s="31">
        <v>7253</v>
      </c>
      <c r="F382" s="31"/>
      <c r="G382" s="31"/>
      <c r="H382" s="31"/>
      <c r="I382" s="31">
        <v>2719.87</v>
      </c>
      <c r="J382" s="31"/>
      <c r="K382" s="31">
        <v>1813.25</v>
      </c>
      <c r="L382" s="31"/>
      <c r="M382" s="31"/>
      <c r="N382" s="31">
        <v>8213.8799999999992</v>
      </c>
      <c r="O382" s="31">
        <f t="shared" si="58"/>
        <v>20000</v>
      </c>
      <c r="P382" s="31">
        <f t="shared" si="59"/>
        <v>240000</v>
      </c>
    </row>
    <row r="383" spans="1:16" ht="25.5" x14ac:dyDescent="0.2">
      <c r="A383" s="15">
        <v>10</v>
      </c>
      <c r="B383" s="8" t="s">
        <v>348</v>
      </c>
      <c r="C383" s="20" t="s">
        <v>21</v>
      </c>
      <c r="D383" s="31">
        <v>0.5</v>
      </c>
      <c r="E383" s="31">
        <v>5815</v>
      </c>
      <c r="F383" s="31"/>
      <c r="G383" s="31"/>
      <c r="H383" s="31"/>
      <c r="I383" s="31">
        <v>1744.5</v>
      </c>
      <c r="J383" s="31"/>
      <c r="K383" s="31"/>
      <c r="L383" s="31"/>
      <c r="M383" s="31"/>
      <c r="N383" s="31">
        <v>12440.5</v>
      </c>
      <c r="O383" s="31">
        <f t="shared" si="58"/>
        <v>10000</v>
      </c>
      <c r="P383" s="31">
        <f t="shared" si="59"/>
        <v>120000</v>
      </c>
    </row>
    <row r="384" spans="1:16" ht="25.5" x14ac:dyDescent="0.2">
      <c r="A384" s="15">
        <v>13</v>
      </c>
      <c r="B384" s="8" t="s">
        <v>349</v>
      </c>
      <c r="C384" s="20" t="s">
        <v>16</v>
      </c>
      <c r="D384" s="31">
        <v>2</v>
      </c>
      <c r="E384" s="31">
        <v>7253</v>
      </c>
      <c r="F384" s="31"/>
      <c r="G384" s="31"/>
      <c r="H384" s="31"/>
      <c r="I384" s="31">
        <v>2502.2800000000002</v>
      </c>
      <c r="J384" s="31"/>
      <c r="K384" s="31">
        <v>1087.95</v>
      </c>
      <c r="L384" s="31"/>
      <c r="M384" s="31"/>
      <c r="N384" s="31">
        <v>9156.77</v>
      </c>
      <c r="O384" s="31">
        <f t="shared" si="58"/>
        <v>40000</v>
      </c>
      <c r="P384" s="31">
        <f t="shared" si="59"/>
        <v>480000</v>
      </c>
    </row>
    <row r="385" spans="1:16" ht="25.5" x14ac:dyDescent="0.2">
      <c r="A385" s="15">
        <v>10</v>
      </c>
      <c r="B385" s="8" t="s">
        <v>350</v>
      </c>
      <c r="C385" s="20" t="s">
        <v>106</v>
      </c>
      <c r="D385" s="31">
        <v>1</v>
      </c>
      <c r="E385" s="31">
        <v>5815</v>
      </c>
      <c r="F385" s="31"/>
      <c r="G385" s="31"/>
      <c r="H385" s="31"/>
      <c r="I385" s="31">
        <v>668.72</v>
      </c>
      <c r="J385" s="31"/>
      <c r="K385" s="31">
        <v>872.25</v>
      </c>
      <c r="L385" s="31"/>
      <c r="M385" s="31"/>
      <c r="N385" s="31">
        <v>12644.03</v>
      </c>
      <c r="O385" s="31">
        <f t="shared" si="58"/>
        <v>20000</v>
      </c>
      <c r="P385" s="31">
        <f t="shared" si="59"/>
        <v>240000</v>
      </c>
    </row>
    <row r="386" spans="1:16" x14ac:dyDescent="0.2">
      <c r="A386" s="15">
        <v>10</v>
      </c>
      <c r="B386" s="8" t="s">
        <v>351</v>
      </c>
      <c r="C386" s="20" t="s">
        <v>21</v>
      </c>
      <c r="D386" s="31">
        <v>1</v>
      </c>
      <c r="E386" s="31">
        <v>5815</v>
      </c>
      <c r="F386" s="31"/>
      <c r="G386" s="31"/>
      <c r="H386" s="31"/>
      <c r="I386" s="31">
        <v>1744.5</v>
      </c>
      <c r="J386" s="31"/>
      <c r="K386" s="31"/>
      <c r="L386" s="31"/>
      <c r="M386" s="31"/>
      <c r="N386" s="31">
        <v>12440.5</v>
      </c>
      <c r="O386" s="31">
        <f>(E386+I386+N386)*D386</f>
        <v>20000</v>
      </c>
      <c r="P386" s="31">
        <f t="shared" si="59"/>
        <v>240000</v>
      </c>
    </row>
    <row r="387" spans="1:16" x14ac:dyDescent="0.2">
      <c r="A387" s="15">
        <v>13</v>
      </c>
      <c r="B387" s="8" t="s">
        <v>376</v>
      </c>
      <c r="C387" s="20" t="s">
        <v>16</v>
      </c>
      <c r="D387" s="31">
        <v>0.5</v>
      </c>
      <c r="E387" s="31">
        <v>7253</v>
      </c>
      <c r="F387" s="31"/>
      <c r="G387" s="31"/>
      <c r="H387" s="31"/>
      <c r="I387" s="31">
        <v>2175.9</v>
      </c>
      <c r="J387" s="31"/>
      <c r="K387" s="31"/>
      <c r="L387" s="31"/>
      <c r="M387" s="31"/>
      <c r="N387" s="31">
        <v>10571.1</v>
      </c>
      <c r="O387" s="31">
        <f>(E387+I387+N387)*D387</f>
        <v>10000</v>
      </c>
      <c r="P387" s="31">
        <f t="shared" si="59"/>
        <v>120000</v>
      </c>
    </row>
    <row r="388" spans="1:16" x14ac:dyDescent="0.2">
      <c r="A388" s="15">
        <v>13</v>
      </c>
      <c r="B388" s="8" t="s">
        <v>352</v>
      </c>
      <c r="C388" s="20" t="s">
        <v>16</v>
      </c>
      <c r="D388" s="31">
        <v>0.5</v>
      </c>
      <c r="E388" s="31">
        <v>7253</v>
      </c>
      <c r="F388" s="31"/>
      <c r="G388" s="31"/>
      <c r="H388" s="31"/>
      <c r="I388" s="31">
        <v>2175.9</v>
      </c>
      <c r="J388" s="31"/>
      <c r="K388" s="31"/>
      <c r="L388" s="31"/>
      <c r="M388" s="31"/>
      <c r="N388" s="31">
        <v>10571.1</v>
      </c>
      <c r="O388" s="31">
        <f t="shared" si="58"/>
        <v>10000</v>
      </c>
      <c r="P388" s="31">
        <f t="shared" si="59"/>
        <v>120000</v>
      </c>
    </row>
    <row r="389" spans="1:16" x14ac:dyDescent="0.2">
      <c r="A389" s="15">
        <v>8</v>
      </c>
      <c r="B389" s="8" t="s">
        <v>291</v>
      </c>
      <c r="C389" s="20" t="s">
        <v>104</v>
      </c>
      <c r="D389" s="31">
        <v>1</v>
      </c>
      <c r="E389" s="31">
        <v>5240</v>
      </c>
      <c r="F389" s="31">
        <v>524</v>
      </c>
      <c r="G389" s="31"/>
      <c r="H389" s="31"/>
      <c r="I389" s="31">
        <v>1729.2</v>
      </c>
      <c r="J389" s="31"/>
      <c r="K389" s="31"/>
      <c r="L389" s="31"/>
      <c r="M389" s="31"/>
      <c r="N389" s="31">
        <v>6006.8</v>
      </c>
      <c r="O389" s="31">
        <f t="shared" si="58"/>
        <v>13500</v>
      </c>
      <c r="P389" s="31">
        <f t="shared" si="59"/>
        <v>162000</v>
      </c>
    </row>
    <row r="390" spans="1:16" ht="25.5" x14ac:dyDescent="0.2">
      <c r="A390" s="15">
        <v>6</v>
      </c>
      <c r="B390" s="8" t="s">
        <v>353</v>
      </c>
      <c r="C390" s="20" t="s">
        <v>21</v>
      </c>
      <c r="D390" s="31">
        <v>1</v>
      </c>
      <c r="E390" s="31">
        <v>4633</v>
      </c>
      <c r="F390" s="31"/>
      <c r="G390" s="31"/>
      <c r="H390" s="31"/>
      <c r="I390" s="31">
        <v>926.6</v>
      </c>
      <c r="J390" s="31"/>
      <c r="K390" s="31"/>
      <c r="L390" s="31"/>
      <c r="M390" s="31"/>
      <c r="N390" s="31">
        <v>7940.4</v>
      </c>
      <c r="O390" s="31">
        <f t="shared" si="58"/>
        <v>13500</v>
      </c>
      <c r="P390" s="31">
        <f t="shared" si="59"/>
        <v>162000</v>
      </c>
    </row>
    <row r="391" spans="1:16" ht="25.5" x14ac:dyDescent="0.2">
      <c r="A391" s="15">
        <v>9</v>
      </c>
      <c r="B391" s="8" t="s">
        <v>354</v>
      </c>
      <c r="C391" s="20" t="s">
        <v>16</v>
      </c>
      <c r="D391" s="31">
        <v>1</v>
      </c>
      <c r="E391" s="31">
        <v>5527</v>
      </c>
      <c r="F391" s="31"/>
      <c r="G391" s="31"/>
      <c r="H391" s="31"/>
      <c r="I391" s="31">
        <v>1658.1</v>
      </c>
      <c r="J391" s="31"/>
      <c r="K391" s="31"/>
      <c r="L391" s="31"/>
      <c r="M391" s="31"/>
      <c r="N391" s="31">
        <v>6314.9</v>
      </c>
      <c r="O391" s="31">
        <f t="shared" si="58"/>
        <v>13500</v>
      </c>
      <c r="P391" s="31">
        <f t="shared" si="59"/>
        <v>162000</v>
      </c>
    </row>
    <row r="392" spans="1:16" ht="25.5" x14ac:dyDescent="0.2">
      <c r="A392" s="15">
        <v>9</v>
      </c>
      <c r="B392" s="8" t="s">
        <v>355</v>
      </c>
      <c r="C392" s="20" t="s">
        <v>16</v>
      </c>
      <c r="D392" s="31">
        <v>0.5</v>
      </c>
      <c r="E392" s="31">
        <v>5527</v>
      </c>
      <c r="F392" s="31"/>
      <c r="G392" s="31"/>
      <c r="H392" s="31"/>
      <c r="I392" s="31">
        <v>1105.4000000000001</v>
      </c>
      <c r="J392" s="31"/>
      <c r="K392" s="31"/>
      <c r="L392" s="31"/>
      <c r="M392" s="31"/>
      <c r="N392" s="31">
        <v>6867.6</v>
      </c>
      <c r="O392" s="31">
        <f t="shared" si="58"/>
        <v>6750</v>
      </c>
      <c r="P392" s="31">
        <f t="shared" si="59"/>
        <v>81000</v>
      </c>
    </row>
    <row r="393" spans="1:16" ht="25.5" x14ac:dyDescent="0.2">
      <c r="A393" s="15">
        <v>6</v>
      </c>
      <c r="B393" s="8" t="s">
        <v>355</v>
      </c>
      <c r="C393" s="20" t="s">
        <v>21</v>
      </c>
      <c r="D393" s="31">
        <v>1</v>
      </c>
      <c r="E393" s="31">
        <v>4633</v>
      </c>
      <c r="F393" s="31"/>
      <c r="G393" s="31"/>
      <c r="H393" s="31"/>
      <c r="I393" s="31">
        <v>463.3</v>
      </c>
      <c r="J393" s="31"/>
      <c r="K393" s="31"/>
      <c r="L393" s="31"/>
      <c r="M393" s="31"/>
      <c r="N393" s="31">
        <v>8403.7000000000007</v>
      </c>
      <c r="O393" s="31">
        <f t="shared" si="58"/>
        <v>13500</v>
      </c>
      <c r="P393" s="31">
        <f t="shared" si="59"/>
        <v>162000</v>
      </c>
    </row>
    <row r="394" spans="1:16" ht="25.5" x14ac:dyDescent="0.2">
      <c r="A394" s="15">
        <v>9</v>
      </c>
      <c r="B394" s="8" t="s">
        <v>356</v>
      </c>
      <c r="C394" s="20" t="s">
        <v>113</v>
      </c>
      <c r="D394" s="31">
        <v>1</v>
      </c>
      <c r="E394" s="31">
        <v>5527</v>
      </c>
      <c r="F394" s="31"/>
      <c r="G394" s="31"/>
      <c r="H394" s="31"/>
      <c r="I394" s="31">
        <v>1105.4000000000001</v>
      </c>
      <c r="J394" s="31"/>
      <c r="K394" s="31"/>
      <c r="L394" s="31"/>
      <c r="M394" s="31"/>
      <c r="N394" s="31">
        <v>6867.6</v>
      </c>
      <c r="O394" s="31">
        <f t="shared" si="58"/>
        <v>13500</v>
      </c>
      <c r="P394" s="31">
        <f t="shared" si="59"/>
        <v>162000</v>
      </c>
    </row>
    <row r="395" spans="1:16" ht="25.5" x14ac:dyDescent="0.2">
      <c r="A395" s="15">
        <v>8</v>
      </c>
      <c r="B395" s="8" t="s">
        <v>357</v>
      </c>
      <c r="C395" s="20" t="s">
        <v>104</v>
      </c>
      <c r="D395" s="31">
        <v>1</v>
      </c>
      <c r="E395" s="31">
        <v>5240</v>
      </c>
      <c r="F395" s="31"/>
      <c r="G395" s="31"/>
      <c r="H395" s="31"/>
      <c r="I395" s="31">
        <v>1048</v>
      </c>
      <c r="J395" s="31"/>
      <c r="K395" s="31"/>
      <c r="L395" s="31"/>
      <c r="M395" s="31"/>
      <c r="N395" s="31">
        <v>7212</v>
      </c>
      <c r="O395" s="31">
        <f t="shared" si="58"/>
        <v>13500</v>
      </c>
      <c r="P395" s="31">
        <f t="shared" si="59"/>
        <v>162000</v>
      </c>
    </row>
    <row r="396" spans="1:16" ht="25.5" x14ac:dyDescent="0.2">
      <c r="A396" s="15">
        <v>9</v>
      </c>
      <c r="B396" s="8" t="s">
        <v>358</v>
      </c>
      <c r="C396" s="20" t="s">
        <v>16</v>
      </c>
      <c r="D396" s="31">
        <v>2</v>
      </c>
      <c r="E396" s="31">
        <v>5527</v>
      </c>
      <c r="F396" s="31"/>
      <c r="G396" s="31"/>
      <c r="H396" s="31"/>
      <c r="I396" s="31">
        <v>1658.1</v>
      </c>
      <c r="J396" s="31"/>
      <c r="K396" s="31"/>
      <c r="L396" s="31"/>
      <c r="M396" s="31"/>
      <c r="N396" s="31">
        <v>6314.9</v>
      </c>
      <c r="O396" s="31">
        <f t="shared" si="58"/>
        <v>27000</v>
      </c>
      <c r="P396" s="31">
        <f t="shared" si="59"/>
        <v>324000</v>
      </c>
    </row>
    <row r="397" spans="1:16" ht="25.5" x14ac:dyDescent="0.2">
      <c r="A397" s="15">
        <v>9</v>
      </c>
      <c r="B397" s="8" t="s">
        <v>359</v>
      </c>
      <c r="C397" s="20" t="s">
        <v>16</v>
      </c>
      <c r="D397" s="31">
        <v>1</v>
      </c>
      <c r="E397" s="31">
        <v>5527</v>
      </c>
      <c r="F397" s="31"/>
      <c r="G397" s="31"/>
      <c r="H397" s="31"/>
      <c r="I397" s="31">
        <v>1658.1</v>
      </c>
      <c r="J397" s="31"/>
      <c r="K397" s="31"/>
      <c r="L397" s="31"/>
      <c r="M397" s="31"/>
      <c r="N397" s="31">
        <v>6314.9</v>
      </c>
      <c r="O397" s="31">
        <f t="shared" si="58"/>
        <v>13500</v>
      </c>
      <c r="P397" s="31">
        <f t="shared" si="59"/>
        <v>162000</v>
      </c>
    </row>
    <row r="398" spans="1:16" ht="25.5" x14ac:dyDescent="0.2">
      <c r="A398" s="15">
        <v>9</v>
      </c>
      <c r="B398" s="8" t="s">
        <v>360</v>
      </c>
      <c r="C398" s="20" t="s">
        <v>16</v>
      </c>
      <c r="D398" s="31">
        <v>0.5</v>
      </c>
      <c r="E398" s="31">
        <v>5527</v>
      </c>
      <c r="F398" s="31"/>
      <c r="G398" s="31"/>
      <c r="H398" s="31"/>
      <c r="I398" s="31">
        <v>1906.81</v>
      </c>
      <c r="J398" s="31"/>
      <c r="K398" s="31">
        <v>829.05</v>
      </c>
      <c r="L398" s="31"/>
      <c r="M398" s="31"/>
      <c r="N398" s="31">
        <v>5237.13</v>
      </c>
      <c r="O398" s="31">
        <f t="shared" si="58"/>
        <v>6749.994999999999</v>
      </c>
      <c r="P398" s="31">
        <f t="shared" si="59"/>
        <v>80999.939999999988</v>
      </c>
    </row>
    <row r="399" spans="1:16" ht="25.5" x14ac:dyDescent="0.2">
      <c r="A399" s="15">
        <v>9</v>
      </c>
      <c r="B399" s="8" t="s">
        <v>361</v>
      </c>
      <c r="C399" s="20" t="s">
        <v>16</v>
      </c>
      <c r="D399" s="31">
        <v>1</v>
      </c>
      <c r="E399" s="31">
        <v>5527</v>
      </c>
      <c r="F399" s="31"/>
      <c r="G399" s="31"/>
      <c r="H399" s="31"/>
      <c r="I399" s="31">
        <v>1658</v>
      </c>
      <c r="J399" s="31"/>
      <c r="K399" s="31"/>
      <c r="L399" s="31"/>
      <c r="M399" s="31"/>
      <c r="N399" s="31">
        <v>6315</v>
      </c>
      <c r="O399" s="31">
        <f t="shared" si="58"/>
        <v>13500</v>
      </c>
      <c r="P399" s="31">
        <f t="shared" si="59"/>
        <v>162000</v>
      </c>
    </row>
    <row r="400" spans="1:16" ht="25.5" x14ac:dyDescent="0.2">
      <c r="A400" s="15">
        <v>9</v>
      </c>
      <c r="B400" s="8" t="s">
        <v>362</v>
      </c>
      <c r="C400" s="20" t="s">
        <v>16</v>
      </c>
      <c r="D400" s="31">
        <v>1</v>
      </c>
      <c r="E400" s="31">
        <v>5527</v>
      </c>
      <c r="F400" s="31"/>
      <c r="G400" s="31"/>
      <c r="H400" s="31"/>
      <c r="I400" s="31">
        <v>1105.4000000000001</v>
      </c>
      <c r="J400" s="31"/>
      <c r="K400" s="31"/>
      <c r="L400" s="31"/>
      <c r="M400" s="31"/>
      <c r="N400" s="31">
        <v>6867.6</v>
      </c>
      <c r="O400" s="31">
        <f t="shared" si="58"/>
        <v>13500</v>
      </c>
      <c r="P400" s="31">
        <f t="shared" si="59"/>
        <v>162000</v>
      </c>
    </row>
    <row r="401" spans="1:16" x14ac:dyDescent="0.2">
      <c r="A401" s="15">
        <v>8</v>
      </c>
      <c r="B401" s="8" t="s">
        <v>95</v>
      </c>
      <c r="C401" s="20" t="s">
        <v>104</v>
      </c>
      <c r="D401" s="31">
        <v>1</v>
      </c>
      <c r="E401" s="31">
        <v>5240</v>
      </c>
      <c r="F401" s="31"/>
      <c r="G401" s="31"/>
      <c r="H401" s="31"/>
      <c r="I401" s="31">
        <v>1048</v>
      </c>
      <c r="J401" s="31"/>
      <c r="K401" s="31"/>
      <c r="L401" s="31"/>
      <c r="M401" s="31"/>
      <c r="N401" s="31">
        <v>7212</v>
      </c>
      <c r="O401" s="31">
        <f t="shared" si="58"/>
        <v>13500</v>
      </c>
      <c r="P401" s="31">
        <f t="shared" si="59"/>
        <v>162000</v>
      </c>
    </row>
    <row r="402" spans="1:16" x14ac:dyDescent="0.2">
      <c r="A402" s="15">
        <v>9</v>
      </c>
      <c r="B402" s="8" t="s">
        <v>95</v>
      </c>
      <c r="C402" s="20" t="s">
        <v>16</v>
      </c>
      <c r="D402" s="31">
        <v>1.5</v>
      </c>
      <c r="E402" s="31">
        <v>5527</v>
      </c>
      <c r="F402" s="31"/>
      <c r="G402" s="31"/>
      <c r="H402" s="31"/>
      <c r="I402" s="31">
        <v>1658.1</v>
      </c>
      <c r="J402" s="31"/>
      <c r="K402" s="31"/>
      <c r="L402" s="31"/>
      <c r="M402" s="31"/>
      <c r="N402" s="31">
        <v>6314.9</v>
      </c>
      <c r="O402" s="31">
        <f t="shared" si="58"/>
        <v>20250</v>
      </c>
      <c r="P402" s="31">
        <f t="shared" si="59"/>
        <v>243000</v>
      </c>
    </row>
    <row r="403" spans="1:16" x14ac:dyDescent="0.2">
      <c r="A403" s="15">
        <v>6</v>
      </c>
      <c r="B403" s="8" t="s">
        <v>95</v>
      </c>
      <c r="C403" s="20" t="s">
        <v>21</v>
      </c>
      <c r="D403" s="31">
        <v>0.5</v>
      </c>
      <c r="E403" s="31">
        <v>4633</v>
      </c>
      <c r="F403" s="31"/>
      <c r="G403" s="31"/>
      <c r="H403" s="31"/>
      <c r="I403" s="31">
        <v>463.3</v>
      </c>
      <c r="J403" s="31"/>
      <c r="K403" s="31"/>
      <c r="L403" s="31"/>
      <c r="M403" s="31"/>
      <c r="N403" s="31">
        <v>8403.7000000000007</v>
      </c>
      <c r="O403" s="31">
        <f t="shared" si="58"/>
        <v>6750</v>
      </c>
      <c r="P403" s="31">
        <f t="shared" si="59"/>
        <v>81000</v>
      </c>
    </row>
    <row r="404" spans="1:16" ht="25.5" x14ac:dyDescent="0.2">
      <c r="A404" s="15">
        <v>9</v>
      </c>
      <c r="B404" s="8" t="s">
        <v>363</v>
      </c>
      <c r="C404" s="20" t="s">
        <v>16</v>
      </c>
      <c r="D404" s="31">
        <v>1</v>
      </c>
      <c r="E404" s="31">
        <v>5527</v>
      </c>
      <c r="F404" s="31"/>
      <c r="G404" s="31"/>
      <c r="H404" s="31"/>
      <c r="I404" s="31">
        <v>2072.62</v>
      </c>
      <c r="J404" s="31"/>
      <c r="K404" s="31">
        <v>1381.75</v>
      </c>
      <c r="L404" s="31"/>
      <c r="M404" s="31"/>
      <c r="N404" s="31">
        <v>4518.63</v>
      </c>
      <c r="O404" s="31">
        <f t="shared" si="58"/>
        <v>13500</v>
      </c>
      <c r="P404" s="31">
        <f t="shared" si="59"/>
        <v>162000</v>
      </c>
    </row>
    <row r="405" spans="1:16" ht="25.5" x14ac:dyDescent="0.2">
      <c r="A405" s="15">
        <v>9</v>
      </c>
      <c r="B405" s="8" t="s">
        <v>363</v>
      </c>
      <c r="C405" s="20" t="s">
        <v>16</v>
      </c>
      <c r="D405" s="31">
        <v>0.5</v>
      </c>
      <c r="E405" s="31">
        <v>5527</v>
      </c>
      <c r="F405" s="31"/>
      <c r="G405" s="31"/>
      <c r="H405" s="31"/>
      <c r="I405" s="31">
        <v>1381.75</v>
      </c>
      <c r="J405" s="31"/>
      <c r="K405" s="31">
        <v>1381.75</v>
      </c>
      <c r="L405" s="31"/>
      <c r="M405" s="31"/>
      <c r="N405" s="31">
        <v>5209.5</v>
      </c>
      <c r="O405" s="31">
        <f t="shared" si="58"/>
        <v>6750</v>
      </c>
      <c r="P405" s="31">
        <v>81000</v>
      </c>
    </row>
    <row r="406" spans="1:16" ht="25.5" x14ac:dyDescent="0.2">
      <c r="A406" s="15">
        <v>8</v>
      </c>
      <c r="B406" s="8" t="s">
        <v>364</v>
      </c>
      <c r="C406" s="20" t="s">
        <v>104</v>
      </c>
      <c r="D406" s="31">
        <v>0.5</v>
      </c>
      <c r="E406" s="31">
        <v>5240</v>
      </c>
      <c r="F406" s="31"/>
      <c r="G406" s="31"/>
      <c r="H406" s="31"/>
      <c r="I406" s="31">
        <v>1310</v>
      </c>
      <c r="J406" s="31"/>
      <c r="K406" s="31">
        <v>1310</v>
      </c>
      <c r="L406" s="31"/>
      <c r="M406" s="31"/>
      <c r="N406" s="31">
        <v>5640</v>
      </c>
      <c r="O406" s="31">
        <f t="shared" si="58"/>
        <v>6750</v>
      </c>
      <c r="P406" s="31">
        <f t="shared" si="59"/>
        <v>81000</v>
      </c>
    </row>
    <row r="407" spans="1:16" ht="25.5" x14ac:dyDescent="0.2">
      <c r="A407" s="15">
        <v>8</v>
      </c>
      <c r="B407" s="8" t="s">
        <v>364</v>
      </c>
      <c r="C407" s="20" t="s">
        <v>104</v>
      </c>
      <c r="D407" s="31">
        <v>0.5</v>
      </c>
      <c r="E407" s="31">
        <v>5240</v>
      </c>
      <c r="F407" s="31"/>
      <c r="G407" s="31"/>
      <c r="H407" s="31"/>
      <c r="I407" s="31">
        <v>1965</v>
      </c>
      <c r="J407" s="31"/>
      <c r="K407" s="31">
        <v>1310</v>
      </c>
      <c r="L407" s="31"/>
      <c r="M407" s="31"/>
      <c r="N407" s="31">
        <v>4985</v>
      </c>
      <c r="O407" s="31">
        <f t="shared" si="58"/>
        <v>6750</v>
      </c>
      <c r="P407" s="31">
        <f t="shared" si="59"/>
        <v>81000</v>
      </c>
    </row>
    <row r="408" spans="1:16" ht="25.5" x14ac:dyDescent="0.2">
      <c r="A408" s="15">
        <v>8</v>
      </c>
      <c r="B408" s="8" t="s">
        <v>365</v>
      </c>
      <c r="C408" s="20" t="s">
        <v>29</v>
      </c>
      <c r="D408" s="31">
        <v>1</v>
      </c>
      <c r="E408" s="31">
        <v>5240</v>
      </c>
      <c r="F408" s="31"/>
      <c r="G408" s="31"/>
      <c r="H408" s="31"/>
      <c r="I408" s="31">
        <v>1807.8</v>
      </c>
      <c r="J408" s="31"/>
      <c r="K408" s="31">
        <v>786</v>
      </c>
      <c r="L408" s="31"/>
      <c r="M408" s="31"/>
      <c r="N408" s="31">
        <v>5666.2</v>
      </c>
      <c r="O408" s="31">
        <f t="shared" si="58"/>
        <v>13500</v>
      </c>
      <c r="P408" s="31">
        <f t="shared" si="59"/>
        <v>162000</v>
      </c>
    </row>
    <row r="409" spans="1:16" ht="25.5" x14ac:dyDescent="0.2">
      <c r="A409" s="15">
        <v>6</v>
      </c>
      <c r="B409" s="8" t="s">
        <v>365</v>
      </c>
      <c r="C409" s="20" t="s">
        <v>21</v>
      </c>
      <c r="D409" s="31">
        <v>1</v>
      </c>
      <c r="E409" s="31">
        <v>4633</v>
      </c>
      <c r="F409" s="31"/>
      <c r="G409" s="31"/>
      <c r="H409" s="31"/>
      <c r="I409" s="31">
        <v>1065.5899999999999</v>
      </c>
      <c r="J409" s="31"/>
      <c r="K409" s="31">
        <v>694.95</v>
      </c>
      <c r="L409" s="31"/>
      <c r="M409" s="31"/>
      <c r="N409" s="31">
        <v>7106.46</v>
      </c>
      <c r="O409" s="31">
        <f t="shared" si="58"/>
        <v>13500</v>
      </c>
      <c r="P409" s="31">
        <f t="shared" si="59"/>
        <v>162000</v>
      </c>
    </row>
    <row r="410" spans="1:16" ht="25.5" x14ac:dyDescent="0.2">
      <c r="A410" s="15">
        <v>6</v>
      </c>
      <c r="B410" s="8" t="s">
        <v>366</v>
      </c>
      <c r="C410" s="20" t="s">
        <v>21</v>
      </c>
      <c r="D410" s="31">
        <v>1</v>
      </c>
      <c r="E410" s="31">
        <v>4633</v>
      </c>
      <c r="F410" s="31"/>
      <c r="G410" s="31"/>
      <c r="H410" s="31"/>
      <c r="I410" s="31">
        <v>926.6</v>
      </c>
      <c r="J410" s="31"/>
      <c r="K410" s="31"/>
      <c r="L410" s="31"/>
      <c r="M410" s="31"/>
      <c r="N410" s="31">
        <v>7940.4</v>
      </c>
      <c r="O410" s="31">
        <f t="shared" si="58"/>
        <v>13500</v>
      </c>
      <c r="P410" s="31">
        <f t="shared" si="59"/>
        <v>162000</v>
      </c>
    </row>
    <row r="411" spans="1:16" x14ac:dyDescent="0.2">
      <c r="A411" s="15">
        <v>9</v>
      </c>
      <c r="B411" s="8" t="s">
        <v>367</v>
      </c>
      <c r="C411" s="20" t="s">
        <v>16</v>
      </c>
      <c r="D411" s="31">
        <v>0.5</v>
      </c>
      <c r="E411" s="31">
        <v>5527</v>
      </c>
      <c r="F411" s="31"/>
      <c r="G411" s="31"/>
      <c r="H411" s="31"/>
      <c r="I411" s="31">
        <v>1906.81</v>
      </c>
      <c r="J411" s="31"/>
      <c r="K411" s="31">
        <v>829.05</v>
      </c>
      <c r="L411" s="31"/>
      <c r="M411" s="31"/>
      <c r="N411" s="31">
        <v>5237.1400000000003</v>
      </c>
      <c r="O411" s="31">
        <f t="shared" si="58"/>
        <v>6750</v>
      </c>
      <c r="P411" s="31">
        <f t="shared" si="59"/>
        <v>81000</v>
      </c>
    </row>
    <row r="412" spans="1:16" ht="25.5" x14ac:dyDescent="0.2">
      <c r="A412" s="15">
        <v>9</v>
      </c>
      <c r="B412" s="8" t="s">
        <v>368</v>
      </c>
      <c r="C412" s="20" t="s">
        <v>16</v>
      </c>
      <c r="D412" s="31">
        <v>1</v>
      </c>
      <c r="E412" s="31">
        <v>5527</v>
      </c>
      <c r="F412" s="31"/>
      <c r="G412" s="31"/>
      <c r="H412" s="31"/>
      <c r="I412" s="31">
        <v>1658.1</v>
      </c>
      <c r="J412" s="31"/>
      <c r="K412" s="31"/>
      <c r="L412" s="31"/>
      <c r="M412" s="31"/>
      <c r="N412" s="31">
        <v>6314.9</v>
      </c>
      <c r="O412" s="31">
        <f t="shared" si="58"/>
        <v>13500</v>
      </c>
      <c r="P412" s="31">
        <f t="shared" si="59"/>
        <v>162000</v>
      </c>
    </row>
    <row r="413" spans="1:16" ht="25.5" x14ac:dyDescent="0.2">
      <c r="A413" s="15">
        <v>9</v>
      </c>
      <c r="B413" s="8" t="s">
        <v>369</v>
      </c>
      <c r="C413" s="20" t="s">
        <v>113</v>
      </c>
      <c r="D413" s="31">
        <v>0.5</v>
      </c>
      <c r="E413" s="31">
        <v>5527</v>
      </c>
      <c r="F413" s="31"/>
      <c r="G413" s="31"/>
      <c r="H413" s="31"/>
      <c r="I413" s="31">
        <v>1105.4000000000001</v>
      </c>
      <c r="J413" s="31"/>
      <c r="K413" s="31"/>
      <c r="L413" s="31"/>
      <c r="M413" s="31"/>
      <c r="N413" s="31">
        <v>6867.6</v>
      </c>
      <c r="O413" s="31">
        <f t="shared" si="58"/>
        <v>6750</v>
      </c>
      <c r="P413" s="31">
        <f t="shared" si="59"/>
        <v>81000</v>
      </c>
    </row>
    <row r="414" spans="1:16" x14ac:dyDescent="0.2">
      <c r="A414" s="15">
        <v>9</v>
      </c>
      <c r="B414" s="8" t="s">
        <v>370</v>
      </c>
      <c r="C414" s="20" t="s">
        <v>16</v>
      </c>
      <c r="D414" s="31">
        <v>3</v>
      </c>
      <c r="E414" s="31">
        <v>5527</v>
      </c>
      <c r="F414" s="31"/>
      <c r="G414" s="31"/>
      <c r="H414" s="31"/>
      <c r="I414" s="31">
        <v>1658.1</v>
      </c>
      <c r="J414" s="31"/>
      <c r="K414" s="31"/>
      <c r="L414" s="31"/>
      <c r="M414" s="31"/>
      <c r="N414" s="31">
        <v>6314.9</v>
      </c>
      <c r="O414" s="31">
        <f t="shared" si="58"/>
        <v>40500</v>
      </c>
      <c r="P414" s="31">
        <f t="shared" si="59"/>
        <v>486000</v>
      </c>
    </row>
    <row r="415" spans="1:16" ht="38.25" x14ac:dyDescent="0.2">
      <c r="A415" s="15">
        <v>3</v>
      </c>
      <c r="B415" s="9" t="s">
        <v>36</v>
      </c>
      <c r="C415" s="20"/>
      <c r="D415" s="31">
        <v>0.5</v>
      </c>
      <c r="E415" s="31">
        <v>3770</v>
      </c>
      <c r="F415" s="31"/>
      <c r="G415" s="31"/>
      <c r="H415" s="31"/>
      <c r="I415" s="31"/>
      <c r="J415" s="31"/>
      <c r="K415" s="31"/>
      <c r="L415" s="31"/>
      <c r="M415" s="31">
        <v>4230</v>
      </c>
      <c r="N415" s="31"/>
      <c r="O415" s="31">
        <f t="shared" si="58"/>
        <v>4000</v>
      </c>
      <c r="P415" s="31">
        <f t="shared" si="59"/>
        <v>48000</v>
      </c>
    </row>
    <row r="416" spans="1:16" ht="25.5" x14ac:dyDescent="0.2">
      <c r="A416" s="15">
        <v>3</v>
      </c>
      <c r="B416" s="9" t="s">
        <v>12</v>
      </c>
      <c r="C416" s="20"/>
      <c r="D416" s="31">
        <v>6.5</v>
      </c>
      <c r="E416" s="31">
        <v>3770</v>
      </c>
      <c r="F416" s="31"/>
      <c r="G416" s="31"/>
      <c r="H416" s="31"/>
      <c r="I416" s="31"/>
      <c r="J416" s="31"/>
      <c r="K416" s="31"/>
      <c r="L416" s="31"/>
      <c r="M416" s="31">
        <v>4230</v>
      </c>
      <c r="N416" s="31"/>
      <c r="O416" s="31">
        <f t="shared" si="58"/>
        <v>52000</v>
      </c>
      <c r="P416" s="31">
        <f t="shared" si="59"/>
        <v>624000</v>
      </c>
    </row>
    <row r="417" spans="1:16" ht="38.25" x14ac:dyDescent="0.2">
      <c r="A417" s="15">
        <v>3</v>
      </c>
      <c r="B417" s="9" t="s">
        <v>37</v>
      </c>
      <c r="C417" s="20"/>
      <c r="D417" s="31">
        <v>1</v>
      </c>
      <c r="E417" s="31">
        <v>3770</v>
      </c>
      <c r="F417" s="31"/>
      <c r="G417" s="31"/>
      <c r="H417" s="31"/>
      <c r="I417" s="31"/>
      <c r="J417" s="31"/>
      <c r="K417" s="31">
        <v>565.5</v>
      </c>
      <c r="L417" s="31"/>
      <c r="M417" s="31">
        <v>3664.5</v>
      </c>
      <c r="N417" s="31"/>
      <c r="O417" s="31">
        <f t="shared" si="58"/>
        <v>8000</v>
      </c>
      <c r="P417" s="31">
        <f t="shared" si="59"/>
        <v>96000</v>
      </c>
    </row>
    <row r="418" spans="1:16" ht="25.5" x14ac:dyDescent="0.2">
      <c r="A418" s="15">
        <v>6</v>
      </c>
      <c r="B418" s="10" t="s">
        <v>391</v>
      </c>
      <c r="C418" s="20"/>
      <c r="D418" s="31">
        <v>0.5</v>
      </c>
      <c r="E418" s="31">
        <v>4633</v>
      </c>
      <c r="F418" s="31"/>
      <c r="G418" s="31"/>
      <c r="H418" s="31"/>
      <c r="I418" s="31"/>
      <c r="J418" s="31"/>
      <c r="K418" s="31"/>
      <c r="L418" s="31"/>
      <c r="M418" s="31">
        <v>3367</v>
      </c>
      <c r="N418" s="31"/>
      <c r="O418" s="31">
        <f t="shared" ref="O418" si="60">D418*(E418+F418+G418+H418+I418+J418+K418+L418+M418+N418)</f>
        <v>4000</v>
      </c>
      <c r="P418" s="31">
        <f t="shared" ref="P418" si="61">O418*12</f>
        <v>48000</v>
      </c>
    </row>
    <row r="419" spans="1:16" ht="13.5" thickBot="1" x14ac:dyDescent="0.25">
      <c r="A419" s="15">
        <v>5</v>
      </c>
      <c r="B419" s="10" t="s">
        <v>38</v>
      </c>
      <c r="C419" s="123"/>
      <c r="D419" s="31">
        <v>4</v>
      </c>
      <c r="E419" s="31">
        <v>4345</v>
      </c>
      <c r="F419" s="31"/>
      <c r="G419" s="31"/>
      <c r="H419" s="31"/>
      <c r="I419" s="31"/>
      <c r="J419" s="31"/>
      <c r="K419" s="31"/>
      <c r="L419" s="31"/>
      <c r="M419" s="31">
        <v>3655</v>
      </c>
      <c r="N419" s="31"/>
      <c r="O419" s="31">
        <f t="shared" si="58"/>
        <v>32000</v>
      </c>
      <c r="P419" s="31">
        <f t="shared" si="59"/>
        <v>384000</v>
      </c>
    </row>
    <row r="420" spans="1:16" s="4" customFormat="1" ht="14.25" customHeight="1" x14ac:dyDescent="0.25">
      <c r="A420" s="40"/>
      <c r="B420" s="143" t="s">
        <v>385</v>
      </c>
      <c r="C420" s="127"/>
      <c r="D420" s="129">
        <f>D358</f>
        <v>1</v>
      </c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>
        <f t="shared" ref="O420:P420" si="62">O358</f>
        <v>20000</v>
      </c>
      <c r="P420" s="129">
        <f t="shared" si="62"/>
        <v>240000</v>
      </c>
    </row>
    <row r="421" spans="1:16" s="4" customFormat="1" ht="15" x14ac:dyDescent="0.25">
      <c r="A421" s="110"/>
      <c r="B421" s="26" t="s">
        <v>8</v>
      </c>
      <c r="C421" s="165"/>
      <c r="D421" s="166">
        <f>D359+D360+D361+D362+D363+D364+D365+D366+D367+D368+D369+D370+D371+D372+D373+D374+D375+D376+D377+D378+D379+D380+D381+D382+D383+D384+D385+D386+D387+D388</f>
        <v>22.5</v>
      </c>
      <c r="E421" s="166"/>
      <c r="F421" s="166"/>
      <c r="G421" s="166"/>
      <c r="H421" s="166"/>
      <c r="I421" s="166"/>
      <c r="J421" s="166"/>
      <c r="K421" s="166"/>
      <c r="L421" s="166"/>
      <c r="M421" s="166"/>
      <c r="N421" s="166"/>
      <c r="O421" s="166">
        <f t="shared" ref="O421:P421" si="63">O359+O360+O361+O362+O363+O364+O365+O366+O367+O368+O369+O370+O371+O372+O373+O374+O375+O376+O377+O378+O379+O380+O381+O382+O383+O384+O385+O386+O387+O388</f>
        <v>449999.98499999999</v>
      </c>
      <c r="P421" s="166">
        <f t="shared" si="63"/>
        <v>5399999.8200000003</v>
      </c>
    </row>
    <row r="422" spans="1:16" s="4" customFormat="1" ht="15" x14ac:dyDescent="0.25">
      <c r="A422" s="43"/>
      <c r="B422" s="26" t="s">
        <v>51</v>
      </c>
      <c r="C422" s="212"/>
      <c r="D422" s="54">
        <f>D389+D390+D391+D392+D393+D394+D395+D396+D397+D398+D399+D400+D401+D402+D403+D404+D405+D406+D407+D408+D409+D410+D411+D412+D413+D414</f>
        <v>25.5</v>
      </c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>
        <f t="shared" ref="O422:P422" si="64">O389+O390+O391+O392+O393+O394+O395+O396+O397+O398+O399+O400+O401+O402+O403+O404+O405+O406+O407+O408+O409+O410+O411+O412+O413+O414</f>
        <v>344249.995</v>
      </c>
      <c r="P422" s="54">
        <f t="shared" si="64"/>
        <v>4130999.94</v>
      </c>
    </row>
    <row r="423" spans="1:16" s="4" customFormat="1" ht="15" x14ac:dyDescent="0.25">
      <c r="A423" s="43"/>
      <c r="B423" s="39" t="s">
        <v>9</v>
      </c>
      <c r="C423" s="212"/>
      <c r="D423" s="54">
        <f>D415+D416+D417</f>
        <v>8</v>
      </c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>
        <f t="shared" ref="O423:P423" si="65">O415+O416+O417</f>
        <v>64000</v>
      </c>
      <c r="P423" s="54">
        <f t="shared" si="65"/>
        <v>768000</v>
      </c>
    </row>
    <row r="424" spans="1:16" s="4" customFormat="1" ht="15" x14ac:dyDescent="0.25">
      <c r="A424" s="43"/>
      <c r="B424" s="39" t="s">
        <v>10</v>
      </c>
      <c r="C424" s="212"/>
      <c r="D424" s="54">
        <f>D419+D418</f>
        <v>4.5</v>
      </c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>
        <f t="shared" ref="O424:P424" si="66">O419+O418</f>
        <v>36000</v>
      </c>
      <c r="P424" s="54">
        <f t="shared" si="66"/>
        <v>432000</v>
      </c>
    </row>
    <row r="425" spans="1:16" s="4" customFormat="1" ht="15.75" thickBot="1" x14ac:dyDescent="0.3">
      <c r="A425" s="44"/>
      <c r="B425" s="213" t="s">
        <v>11</v>
      </c>
      <c r="C425" s="214"/>
      <c r="D425" s="46">
        <f>SUM(D420:D424)</f>
        <v>61.5</v>
      </c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>
        <f t="shared" ref="O425:P425" si="67">SUM(O420:O424)</f>
        <v>914249.98</v>
      </c>
      <c r="P425" s="46">
        <f t="shared" si="67"/>
        <v>10970999.76</v>
      </c>
    </row>
    <row r="426" spans="1:16" ht="15.75" x14ac:dyDescent="0.25">
      <c r="A426" s="302" t="s">
        <v>163</v>
      </c>
      <c r="B426" s="303"/>
      <c r="C426" s="303"/>
      <c r="D426" s="303"/>
      <c r="E426" s="303"/>
      <c r="F426" s="303"/>
      <c r="G426" s="303"/>
      <c r="H426" s="303"/>
      <c r="I426" s="303"/>
      <c r="J426" s="303"/>
      <c r="K426" s="303"/>
      <c r="L426" s="303"/>
      <c r="M426" s="303"/>
      <c r="N426" s="303"/>
      <c r="O426" s="303"/>
      <c r="P426" s="304"/>
    </row>
    <row r="427" spans="1:16" ht="25.5" x14ac:dyDescent="0.2">
      <c r="A427" s="57">
        <v>14</v>
      </c>
      <c r="B427" s="8" t="s">
        <v>328</v>
      </c>
      <c r="C427" s="20" t="s">
        <v>16</v>
      </c>
      <c r="D427" s="31">
        <v>1</v>
      </c>
      <c r="E427" s="31">
        <v>7732</v>
      </c>
      <c r="F427" s="31">
        <v>1933</v>
      </c>
      <c r="G427" s="31">
        <v>966.5</v>
      </c>
      <c r="H427" s="31"/>
      <c r="I427" s="31">
        <v>3189.45</v>
      </c>
      <c r="J427" s="31"/>
      <c r="K427" s="31"/>
      <c r="L427" s="31"/>
      <c r="M427" s="31"/>
      <c r="N427" s="31">
        <v>6179.05</v>
      </c>
      <c r="O427" s="31">
        <f t="shared" ref="O427:O441" si="68">D427*(E427+F427+G427+H427+I427+J427+K427+L427+M427+N427)</f>
        <v>20000</v>
      </c>
      <c r="P427" s="31">
        <f t="shared" ref="P427:P441" si="69">O427*12</f>
        <v>240000</v>
      </c>
    </row>
    <row r="428" spans="1:16" x14ac:dyDescent="0.2">
      <c r="A428" s="15">
        <v>14</v>
      </c>
      <c r="B428" s="8" t="s">
        <v>100</v>
      </c>
      <c r="C428" s="20" t="s">
        <v>16</v>
      </c>
      <c r="D428" s="31">
        <v>2.5</v>
      </c>
      <c r="E428" s="31">
        <v>7732</v>
      </c>
      <c r="F428" s="31"/>
      <c r="G428" s="31">
        <v>773.2</v>
      </c>
      <c r="H428" s="31"/>
      <c r="I428" s="31">
        <v>2551.56</v>
      </c>
      <c r="J428" s="31"/>
      <c r="K428" s="31"/>
      <c r="L428" s="31"/>
      <c r="M428" s="31"/>
      <c r="N428" s="31">
        <v>8943.24</v>
      </c>
      <c r="O428" s="31">
        <f>D428*(E428+F428+G428+H428+I428+J428+K428+L428+M428+N428)</f>
        <v>50000</v>
      </c>
      <c r="P428" s="31">
        <f t="shared" si="69"/>
        <v>600000</v>
      </c>
    </row>
    <row r="429" spans="1:16" x14ac:dyDescent="0.2">
      <c r="A429" s="15">
        <v>11</v>
      </c>
      <c r="B429" s="8" t="s">
        <v>100</v>
      </c>
      <c r="C429" s="20" t="s">
        <v>21</v>
      </c>
      <c r="D429" s="31">
        <v>1.5</v>
      </c>
      <c r="E429" s="31">
        <v>6294</v>
      </c>
      <c r="F429" s="31"/>
      <c r="G429" s="31">
        <v>629.4</v>
      </c>
      <c r="H429" s="31"/>
      <c r="I429" s="31">
        <v>692.34</v>
      </c>
      <c r="J429" s="31"/>
      <c r="K429" s="31"/>
      <c r="L429" s="31"/>
      <c r="M429" s="31"/>
      <c r="N429" s="31">
        <v>12384.26</v>
      </c>
      <c r="O429" s="31">
        <f>D429*(E429+F429+G429+H429+I429+J429+K429+L429+M429+N429)</f>
        <v>30000</v>
      </c>
      <c r="P429" s="31">
        <f t="shared" si="69"/>
        <v>360000</v>
      </c>
    </row>
    <row r="430" spans="1:16" x14ac:dyDescent="0.2">
      <c r="A430" s="15">
        <v>11</v>
      </c>
      <c r="B430" s="8" t="s">
        <v>172</v>
      </c>
      <c r="C430" s="20" t="s">
        <v>21</v>
      </c>
      <c r="D430" s="31">
        <v>0.5</v>
      </c>
      <c r="E430" s="31">
        <v>6294</v>
      </c>
      <c r="F430" s="31"/>
      <c r="G430" s="31">
        <v>629.4</v>
      </c>
      <c r="H430" s="31"/>
      <c r="I430" s="31">
        <v>2077.02</v>
      </c>
      <c r="J430" s="31"/>
      <c r="K430" s="31"/>
      <c r="L430" s="31"/>
      <c r="M430" s="31"/>
      <c r="N430" s="31">
        <v>10999.58</v>
      </c>
      <c r="O430" s="31">
        <f t="shared" si="68"/>
        <v>10000</v>
      </c>
      <c r="P430" s="31">
        <f t="shared" si="69"/>
        <v>120000</v>
      </c>
    </row>
    <row r="431" spans="1:16" x14ac:dyDescent="0.2">
      <c r="A431" s="15">
        <v>13</v>
      </c>
      <c r="B431" s="8" t="s">
        <v>103</v>
      </c>
      <c r="C431" s="20" t="s">
        <v>16</v>
      </c>
      <c r="D431" s="31">
        <v>0.5</v>
      </c>
      <c r="E431" s="31">
        <v>7253</v>
      </c>
      <c r="F431" s="31"/>
      <c r="G431" s="31"/>
      <c r="H431" s="31"/>
      <c r="I431" s="31">
        <v>2175.9</v>
      </c>
      <c r="J431" s="31"/>
      <c r="K431" s="31">
        <v>1087.95</v>
      </c>
      <c r="L431" s="31"/>
      <c r="M431" s="31"/>
      <c r="N431" s="31">
        <v>9483.15</v>
      </c>
      <c r="O431" s="31">
        <f t="shared" si="68"/>
        <v>10000</v>
      </c>
      <c r="P431" s="31">
        <f t="shared" si="69"/>
        <v>120000</v>
      </c>
    </row>
    <row r="432" spans="1:16" x14ac:dyDescent="0.2">
      <c r="A432" s="15">
        <v>10</v>
      </c>
      <c r="B432" s="8" t="s">
        <v>103</v>
      </c>
      <c r="C432" s="20" t="s">
        <v>21</v>
      </c>
      <c r="D432" s="31">
        <v>0.25</v>
      </c>
      <c r="E432" s="31">
        <v>5815</v>
      </c>
      <c r="F432" s="31"/>
      <c r="G432" s="31"/>
      <c r="H432" s="31"/>
      <c r="I432" s="31">
        <v>2006.17</v>
      </c>
      <c r="J432" s="31"/>
      <c r="K432" s="31">
        <v>872.25</v>
      </c>
      <c r="L432" s="31"/>
      <c r="M432" s="31"/>
      <c r="N432" s="31">
        <v>11306.56</v>
      </c>
      <c r="O432" s="31">
        <f>(E432+I432+K432+N432)*D432</f>
        <v>4999.9949999999999</v>
      </c>
      <c r="P432" s="31">
        <v>60000</v>
      </c>
    </row>
    <row r="433" spans="1:16" x14ac:dyDescent="0.2">
      <c r="A433" s="15">
        <v>10</v>
      </c>
      <c r="B433" s="8" t="s">
        <v>140</v>
      </c>
      <c r="C433" s="20" t="s">
        <v>21</v>
      </c>
      <c r="D433" s="31">
        <v>0.5</v>
      </c>
      <c r="E433" s="31">
        <v>5815</v>
      </c>
      <c r="F433" s="31"/>
      <c r="G433" s="31"/>
      <c r="H433" s="31"/>
      <c r="I433" s="31">
        <v>581.5</v>
      </c>
      <c r="J433" s="31"/>
      <c r="K433" s="31"/>
      <c r="L433" s="31"/>
      <c r="M433" s="31"/>
      <c r="N433" s="31">
        <v>13603.5</v>
      </c>
      <c r="O433" s="31">
        <f t="shared" si="68"/>
        <v>10000</v>
      </c>
      <c r="P433" s="31">
        <f t="shared" si="69"/>
        <v>120000</v>
      </c>
    </row>
    <row r="434" spans="1:16" x14ac:dyDescent="0.2">
      <c r="A434" s="15">
        <v>10</v>
      </c>
      <c r="B434" s="8" t="s">
        <v>101</v>
      </c>
      <c r="C434" s="20" t="s">
        <v>16</v>
      </c>
      <c r="D434" s="31">
        <v>1</v>
      </c>
      <c r="E434" s="31">
        <v>5815</v>
      </c>
      <c r="F434" s="31">
        <v>581.5</v>
      </c>
      <c r="G434" s="31"/>
      <c r="H434" s="31"/>
      <c r="I434" s="31">
        <v>1918.95</v>
      </c>
      <c r="J434" s="31"/>
      <c r="K434" s="31"/>
      <c r="L434" s="31"/>
      <c r="M434" s="31"/>
      <c r="N434" s="31">
        <v>5184.55</v>
      </c>
      <c r="O434" s="31">
        <f t="shared" si="68"/>
        <v>13500</v>
      </c>
      <c r="P434" s="31">
        <f t="shared" si="69"/>
        <v>162000</v>
      </c>
    </row>
    <row r="435" spans="1:16" x14ac:dyDescent="0.2">
      <c r="A435" s="15">
        <v>10</v>
      </c>
      <c r="B435" s="8" t="s">
        <v>102</v>
      </c>
      <c r="C435" s="20" t="s">
        <v>16</v>
      </c>
      <c r="D435" s="31">
        <v>3</v>
      </c>
      <c r="E435" s="31">
        <v>5815</v>
      </c>
      <c r="F435" s="31"/>
      <c r="G435" s="31"/>
      <c r="H435" s="31"/>
      <c r="I435" s="31">
        <v>1744.5</v>
      </c>
      <c r="J435" s="31"/>
      <c r="K435" s="31"/>
      <c r="L435" s="31"/>
      <c r="M435" s="31"/>
      <c r="N435" s="31">
        <v>5940.5</v>
      </c>
      <c r="O435" s="31">
        <f t="shared" si="68"/>
        <v>40500</v>
      </c>
      <c r="P435" s="31">
        <f t="shared" si="69"/>
        <v>486000</v>
      </c>
    </row>
    <row r="436" spans="1:16" x14ac:dyDescent="0.2">
      <c r="A436" s="15">
        <v>7</v>
      </c>
      <c r="B436" s="8" t="s">
        <v>102</v>
      </c>
      <c r="C436" s="20" t="s">
        <v>21</v>
      </c>
      <c r="D436" s="31">
        <v>1</v>
      </c>
      <c r="E436" s="31">
        <v>4920</v>
      </c>
      <c r="F436" s="31"/>
      <c r="G436" s="31"/>
      <c r="H436" s="31"/>
      <c r="I436" s="31">
        <v>492</v>
      </c>
      <c r="J436" s="31"/>
      <c r="K436" s="31"/>
      <c r="L436" s="31"/>
      <c r="M436" s="31"/>
      <c r="N436" s="31">
        <v>8088</v>
      </c>
      <c r="O436" s="31">
        <f t="shared" si="68"/>
        <v>13500</v>
      </c>
      <c r="P436" s="31">
        <f t="shared" si="69"/>
        <v>162000</v>
      </c>
    </row>
    <row r="437" spans="1:16" x14ac:dyDescent="0.2">
      <c r="A437" s="15">
        <v>7</v>
      </c>
      <c r="B437" s="8" t="s">
        <v>102</v>
      </c>
      <c r="C437" s="20" t="s">
        <v>21</v>
      </c>
      <c r="D437" s="31">
        <v>1</v>
      </c>
      <c r="E437" s="31">
        <v>4920</v>
      </c>
      <c r="F437" s="31"/>
      <c r="G437" s="31"/>
      <c r="H437" s="31"/>
      <c r="I437" s="31">
        <v>984</v>
      </c>
      <c r="J437" s="31"/>
      <c r="K437" s="31"/>
      <c r="L437" s="31"/>
      <c r="M437" s="31"/>
      <c r="N437" s="31">
        <v>7596</v>
      </c>
      <c r="O437" s="31">
        <f t="shared" si="68"/>
        <v>13500</v>
      </c>
      <c r="P437" s="31">
        <f t="shared" si="69"/>
        <v>162000</v>
      </c>
    </row>
    <row r="438" spans="1:16" x14ac:dyDescent="0.2">
      <c r="A438" s="15">
        <v>6</v>
      </c>
      <c r="B438" s="8" t="s">
        <v>96</v>
      </c>
      <c r="C438" s="20" t="s">
        <v>21</v>
      </c>
      <c r="D438" s="31">
        <v>1</v>
      </c>
      <c r="E438" s="31">
        <v>4633</v>
      </c>
      <c r="F438" s="31"/>
      <c r="G438" s="31"/>
      <c r="H438" s="31"/>
      <c r="I438" s="31">
        <v>1389.9</v>
      </c>
      <c r="J438" s="31"/>
      <c r="K438" s="31"/>
      <c r="L438" s="31"/>
      <c r="M438" s="31"/>
      <c r="N438" s="31">
        <v>7477.1</v>
      </c>
      <c r="O438" s="31">
        <f>(E438+I438+N438)*D438</f>
        <v>13500</v>
      </c>
      <c r="P438" s="31">
        <f t="shared" si="69"/>
        <v>162000</v>
      </c>
    </row>
    <row r="439" spans="1:16" ht="25.5" x14ac:dyDescent="0.2">
      <c r="A439" s="15">
        <v>9</v>
      </c>
      <c r="B439" s="8" t="s">
        <v>226</v>
      </c>
      <c r="C439" s="20" t="s">
        <v>16</v>
      </c>
      <c r="D439" s="31">
        <v>1</v>
      </c>
      <c r="E439" s="31">
        <v>5527</v>
      </c>
      <c r="F439" s="31"/>
      <c r="G439" s="31"/>
      <c r="H439" s="31"/>
      <c r="I439" s="31">
        <v>1658.1</v>
      </c>
      <c r="J439" s="31"/>
      <c r="K439" s="31"/>
      <c r="L439" s="31"/>
      <c r="M439" s="31"/>
      <c r="N439" s="31">
        <v>6314.9</v>
      </c>
      <c r="O439" s="31">
        <f>D439*(E439+F439+G439+H439+I439+J439+K439+L439+M439+N439)</f>
        <v>13500</v>
      </c>
      <c r="P439" s="31">
        <f t="shared" si="69"/>
        <v>162000</v>
      </c>
    </row>
    <row r="440" spans="1:16" ht="25.5" x14ac:dyDescent="0.2">
      <c r="A440" s="15">
        <v>3</v>
      </c>
      <c r="B440" s="9" t="s">
        <v>264</v>
      </c>
      <c r="C440" s="20"/>
      <c r="D440" s="31">
        <v>3.5</v>
      </c>
      <c r="E440" s="31">
        <v>3770</v>
      </c>
      <c r="F440" s="31"/>
      <c r="G440" s="31"/>
      <c r="H440" s="31"/>
      <c r="I440" s="31"/>
      <c r="J440" s="31"/>
      <c r="K440" s="31"/>
      <c r="L440" s="31"/>
      <c r="M440" s="31">
        <v>4586</v>
      </c>
      <c r="N440" s="31"/>
      <c r="O440" s="31">
        <f t="shared" si="68"/>
        <v>29246</v>
      </c>
      <c r="P440" s="31">
        <f t="shared" si="69"/>
        <v>350952</v>
      </c>
    </row>
    <row r="441" spans="1:16" ht="13.5" thickBot="1" x14ac:dyDescent="0.25">
      <c r="A441" s="47">
        <v>5</v>
      </c>
      <c r="B441" s="12" t="s">
        <v>53</v>
      </c>
      <c r="C441" s="27"/>
      <c r="D441" s="32">
        <v>2</v>
      </c>
      <c r="E441" s="32">
        <v>4345</v>
      </c>
      <c r="F441" s="32"/>
      <c r="G441" s="32"/>
      <c r="H441" s="32"/>
      <c r="I441" s="32"/>
      <c r="J441" s="32"/>
      <c r="K441" s="32"/>
      <c r="L441" s="32"/>
      <c r="M441" s="32">
        <v>3655</v>
      </c>
      <c r="N441" s="32"/>
      <c r="O441" s="31">
        <f t="shared" si="68"/>
        <v>16000</v>
      </c>
      <c r="P441" s="31">
        <f t="shared" si="69"/>
        <v>192000</v>
      </c>
    </row>
    <row r="442" spans="1:16" s="4" customFormat="1" ht="18.75" customHeight="1" x14ac:dyDescent="0.25">
      <c r="A442" s="40"/>
      <c r="B442" s="143" t="s">
        <v>385</v>
      </c>
      <c r="C442" s="127"/>
      <c r="D442" s="129">
        <f>D427</f>
        <v>1</v>
      </c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>
        <f>O427</f>
        <v>20000</v>
      </c>
      <c r="P442" s="129">
        <f>P427</f>
        <v>240000</v>
      </c>
    </row>
    <row r="443" spans="1:16" s="4" customFormat="1" ht="15" x14ac:dyDescent="0.25">
      <c r="A443" s="110"/>
      <c r="B443" s="26" t="s">
        <v>8</v>
      </c>
      <c r="C443" s="165"/>
      <c r="D443" s="166">
        <f>D428+D429+D430+D431+D432+D433</f>
        <v>5.75</v>
      </c>
      <c r="E443" s="166"/>
      <c r="F443" s="166"/>
      <c r="G443" s="166"/>
      <c r="H443" s="166"/>
      <c r="I443" s="166"/>
      <c r="J443" s="166"/>
      <c r="K443" s="166"/>
      <c r="L443" s="166"/>
      <c r="M443" s="166"/>
      <c r="N443" s="166"/>
      <c r="O443" s="166">
        <f>O428+O429+O430+O431+O432+O433</f>
        <v>114999.995</v>
      </c>
      <c r="P443" s="166">
        <f>P428+P429+P430+P431+P432+P433</f>
        <v>1380000</v>
      </c>
    </row>
    <row r="444" spans="1:16" s="4" customFormat="1" ht="15" x14ac:dyDescent="0.25">
      <c r="A444" s="76"/>
      <c r="B444" s="26" t="s">
        <v>51</v>
      </c>
      <c r="C444" s="25"/>
      <c r="D444" s="36">
        <f>D434+D435+D436+D438+D439+D437</f>
        <v>8</v>
      </c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>
        <f>O434+O435+O436+O438+O439</f>
        <v>94500</v>
      </c>
      <c r="P444" s="36">
        <f>P434+P435+P436+P438+P439</f>
        <v>1134000</v>
      </c>
    </row>
    <row r="445" spans="1:16" s="4" customFormat="1" ht="15" x14ac:dyDescent="0.25">
      <c r="A445" s="76"/>
      <c r="B445" s="26" t="s">
        <v>52</v>
      </c>
      <c r="C445" s="25"/>
      <c r="D445" s="36">
        <f>D440</f>
        <v>3.5</v>
      </c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>
        <f>O440</f>
        <v>29246</v>
      </c>
      <c r="P445" s="36">
        <f>P440</f>
        <v>350952</v>
      </c>
    </row>
    <row r="446" spans="1:16" s="4" customFormat="1" ht="15" x14ac:dyDescent="0.25">
      <c r="A446" s="76"/>
      <c r="B446" s="26" t="s">
        <v>10</v>
      </c>
      <c r="C446" s="25"/>
      <c r="D446" s="36">
        <f>D441</f>
        <v>2</v>
      </c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>
        <f>O441</f>
        <v>16000</v>
      </c>
      <c r="P446" s="36">
        <f>P441</f>
        <v>192000</v>
      </c>
    </row>
    <row r="447" spans="1:16" s="60" customFormat="1" ht="15" thickBot="1" x14ac:dyDescent="0.25">
      <c r="A447" s="67"/>
      <c r="B447" s="168" t="s">
        <v>49</v>
      </c>
      <c r="C447" s="134"/>
      <c r="D447" s="53">
        <f>SUM(D442:D446)</f>
        <v>20.25</v>
      </c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>
        <f>SUM(O442:O446)</f>
        <v>274745.995</v>
      </c>
      <c r="P447" s="53">
        <f>SUM(P442:P446)</f>
        <v>3296952</v>
      </c>
    </row>
    <row r="448" spans="1:16" s="6" customFormat="1" ht="13.5" thickBot="1" x14ac:dyDescent="0.25">
      <c r="A448" s="1"/>
      <c r="B448" s="17"/>
      <c r="C448" s="50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1:16" s="58" customFormat="1" ht="29.25" x14ac:dyDescent="0.25">
      <c r="A449" s="152"/>
      <c r="B449" s="170" t="s">
        <v>387</v>
      </c>
      <c r="C449" s="153"/>
      <c r="D449" s="154">
        <f>D420+D442</f>
        <v>2</v>
      </c>
      <c r="E449" s="154"/>
      <c r="F449" s="154"/>
      <c r="G449" s="154"/>
      <c r="H449" s="154"/>
      <c r="I449" s="154"/>
      <c r="J449" s="154"/>
      <c r="K449" s="154"/>
      <c r="L449" s="154"/>
      <c r="M449" s="154"/>
      <c r="N449" s="154"/>
      <c r="O449" s="179">
        <f t="shared" ref="O449:P453" si="70">O420+O442</f>
        <v>40000</v>
      </c>
      <c r="P449" s="179">
        <f t="shared" si="70"/>
        <v>480000</v>
      </c>
    </row>
    <row r="450" spans="1:16" s="58" customFormat="1" ht="15.75" x14ac:dyDescent="0.25">
      <c r="A450" s="171"/>
      <c r="B450" s="172" t="s">
        <v>8</v>
      </c>
      <c r="C450" s="173"/>
      <c r="D450" s="174">
        <f>D421+D443</f>
        <v>28.25</v>
      </c>
      <c r="E450" s="174"/>
      <c r="F450" s="174"/>
      <c r="G450" s="174"/>
      <c r="H450" s="174"/>
      <c r="I450" s="174"/>
      <c r="J450" s="174"/>
      <c r="K450" s="174"/>
      <c r="L450" s="174"/>
      <c r="M450" s="174"/>
      <c r="N450" s="174"/>
      <c r="O450" s="174">
        <f t="shared" si="70"/>
        <v>564999.98</v>
      </c>
      <c r="P450" s="174">
        <f t="shared" si="70"/>
        <v>6779999.8200000003</v>
      </c>
    </row>
    <row r="451" spans="1:16" s="58" customFormat="1" ht="15.75" x14ac:dyDescent="0.25">
      <c r="A451" s="155"/>
      <c r="B451" s="156" t="s">
        <v>51</v>
      </c>
      <c r="C451" s="157"/>
      <c r="D451" s="158">
        <f>D422+D444</f>
        <v>33.5</v>
      </c>
      <c r="E451" s="158"/>
      <c r="F451" s="158"/>
      <c r="G451" s="158"/>
      <c r="H451" s="158"/>
      <c r="I451" s="158"/>
      <c r="J451" s="158"/>
      <c r="K451" s="158"/>
      <c r="L451" s="158"/>
      <c r="M451" s="158"/>
      <c r="N451" s="158"/>
      <c r="O451" s="158">
        <f t="shared" si="70"/>
        <v>438749.995</v>
      </c>
      <c r="P451" s="158">
        <f t="shared" si="70"/>
        <v>5264999.9399999995</v>
      </c>
    </row>
    <row r="452" spans="1:16" s="58" customFormat="1" ht="15.75" x14ac:dyDescent="0.25">
      <c r="A452" s="155"/>
      <c r="B452" s="156" t="s">
        <v>52</v>
      </c>
      <c r="C452" s="157"/>
      <c r="D452" s="158">
        <f>D423+D445</f>
        <v>11.5</v>
      </c>
      <c r="E452" s="158"/>
      <c r="F452" s="158"/>
      <c r="G452" s="158"/>
      <c r="H452" s="158"/>
      <c r="I452" s="158"/>
      <c r="J452" s="158"/>
      <c r="K452" s="158"/>
      <c r="L452" s="158"/>
      <c r="M452" s="158"/>
      <c r="N452" s="158"/>
      <c r="O452" s="158">
        <f t="shared" si="70"/>
        <v>93246</v>
      </c>
      <c r="P452" s="158">
        <f t="shared" si="70"/>
        <v>1118952</v>
      </c>
    </row>
    <row r="453" spans="1:16" s="58" customFormat="1" ht="15.75" x14ac:dyDescent="0.25">
      <c r="A453" s="199"/>
      <c r="B453" s="200" t="s">
        <v>10</v>
      </c>
      <c r="C453" s="201"/>
      <c r="D453" s="202">
        <f>D424+D446</f>
        <v>6.5</v>
      </c>
      <c r="E453" s="202"/>
      <c r="F453" s="202"/>
      <c r="G453" s="202"/>
      <c r="H453" s="202"/>
      <c r="I453" s="202"/>
      <c r="J453" s="202"/>
      <c r="K453" s="202"/>
      <c r="L453" s="202"/>
      <c r="M453" s="202"/>
      <c r="N453" s="202"/>
      <c r="O453" s="202">
        <f t="shared" si="70"/>
        <v>52000</v>
      </c>
      <c r="P453" s="202">
        <f t="shared" si="70"/>
        <v>624000</v>
      </c>
    </row>
    <row r="454" spans="1:16" s="58" customFormat="1" ht="15.75" x14ac:dyDescent="0.25">
      <c r="A454" s="199"/>
      <c r="B454" s="200" t="s">
        <v>182</v>
      </c>
      <c r="C454" s="201"/>
      <c r="D454" s="202">
        <f>SUM(D449:D453)</f>
        <v>81.75</v>
      </c>
      <c r="E454" s="202"/>
      <c r="F454" s="202"/>
      <c r="G454" s="202"/>
      <c r="H454" s="202"/>
      <c r="I454" s="202"/>
      <c r="J454" s="202"/>
      <c r="K454" s="202"/>
      <c r="L454" s="202"/>
      <c r="M454" s="202"/>
      <c r="N454" s="202"/>
      <c r="O454" s="202">
        <f>SUM(O449:O453)</f>
        <v>1188995.9750000001</v>
      </c>
      <c r="P454" s="202">
        <f>SUM(P449:P453)</f>
        <v>14267951.76</v>
      </c>
    </row>
    <row r="455" spans="1:16" ht="15.75" x14ac:dyDescent="0.25">
      <c r="A455" s="302" t="s">
        <v>418</v>
      </c>
      <c r="B455" s="303"/>
      <c r="C455" s="303"/>
      <c r="D455" s="303"/>
      <c r="E455" s="303"/>
      <c r="F455" s="303"/>
      <c r="G455" s="303"/>
      <c r="H455" s="303"/>
      <c r="I455" s="303"/>
      <c r="J455" s="303"/>
      <c r="K455" s="303"/>
      <c r="L455" s="303"/>
      <c r="M455" s="303"/>
      <c r="N455" s="303"/>
      <c r="O455" s="303"/>
      <c r="P455" s="304"/>
    </row>
    <row r="456" spans="1:16" ht="15.75" x14ac:dyDescent="0.25">
      <c r="A456" s="302" t="s">
        <v>143</v>
      </c>
      <c r="B456" s="303"/>
      <c r="C456" s="303"/>
      <c r="D456" s="303"/>
      <c r="E456" s="303"/>
      <c r="F456" s="303"/>
      <c r="G456" s="303"/>
      <c r="H456" s="303"/>
      <c r="I456" s="303"/>
      <c r="J456" s="303"/>
      <c r="K456" s="303"/>
      <c r="L456" s="303"/>
      <c r="M456" s="303"/>
      <c r="N456" s="303"/>
      <c r="O456" s="303"/>
      <c r="P456" s="304"/>
    </row>
    <row r="457" spans="1:16" x14ac:dyDescent="0.2">
      <c r="A457" s="15">
        <v>11</v>
      </c>
      <c r="B457" s="9" t="s">
        <v>47</v>
      </c>
      <c r="C457" s="20"/>
      <c r="D457" s="31">
        <v>1</v>
      </c>
      <c r="E457" s="31">
        <v>6294</v>
      </c>
      <c r="F457" s="31"/>
      <c r="G457" s="31"/>
      <c r="H457" s="31"/>
      <c r="I457" s="31"/>
      <c r="J457" s="31"/>
      <c r="K457" s="31"/>
      <c r="L457" s="31"/>
      <c r="M457" s="31">
        <v>1706</v>
      </c>
      <c r="N457" s="31"/>
      <c r="O457" s="31">
        <f t="shared" ref="O457:O462" si="71">D457*(E457+F457+G457+H457+I457+J457+K457+L457+M457+N457)</f>
        <v>8000</v>
      </c>
      <c r="P457" s="31">
        <f t="shared" ref="P457:P462" si="72">O457*12</f>
        <v>96000</v>
      </c>
    </row>
    <row r="458" spans="1:16" ht="25.5" x14ac:dyDescent="0.2">
      <c r="A458" s="15">
        <v>4</v>
      </c>
      <c r="B458" s="9" t="s">
        <v>227</v>
      </c>
      <c r="C458" s="20" t="s">
        <v>126</v>
      </c>
      <c r="D458" s="34">
        <v>1</v>
      </c>
      <c r="E458" s="34">
        <v>4058</v>
      </c>
      <c r="F458" s="34"/>
      <c r="G458" s="34"/>
      <c r="H458" s="34"/>
      <c r="I458" s="34"/>
      <c r="J458" s="34"/>
      <c r="K458" s="34"/>
      <c r="L458" s="34"/>
      <c r="M458" s="34">
        <v>3942</v>
      </c>
      <c r="N458" s="34"/>
      <c r="O458" s="31">
        <f t="shared" si="71"/>
        <v>8000</v>
      </c>
      <c r="P458" s="31">
        <f t="shared" si="72"/>
        <v>96000</v>
      </c>
    </row>
    <row r="459" spans="1:16" ht="27" customHeight="1" x14ac:dyDescent="0.2">
      <c r="A459" s="15">
        <v>5</v>
      </c>
      <c r="B459" s="9" t="s">
        <v>228</v>
      </c>
      <c r="C459" s="20" t="s">
        <v>127</v>
      </c>
      <c r="D459" s="34">
        <v>5.5</v>
      </c>
      <c r="E459" s="34">
        <v>4345</v>
      </c>
      <c r="F459" s="34"/>
      <c r="G459" s="34"/>
      <c r="H459" s="34"/>
      <c r="I459" s="34"/>
      <c r="J459" s="34"/>
      <c r="K459" s="34"/>
      <c r="L459" s="34"/>
      <c r="M459" s="34">
        <v>3655</v>
      </c>
      <c r="N459" s="34"/>
      <c r="O459" s="31">
        <f t="shared" si="71"/>
        <v>44000</v>
      </c>
      <c r="P459" s="31">
        <f t="shared" si="72"/>
        <v>528000</v>
      </c>
    </row>
    <row r="460" spans="1:16" ht="38.25" x14ac:dyDescent="0.2">
      <c r="A460" s="15">
        <v>3</v>
      </c>
      <c r="B460" s="9" t="s">
        <v>229</v>
      </c>
      <c r="C460" s="20" t="s">
        <v>122</v>
      </c>
      <c r="D460" s="34">
        <v>0.5</v>
      </c>
      <c r="E460" s="34">
        <v>3770</v>
      </c>
      <c r="F460" s="34"/>
      <c r="G460" s="34"/>
      <c r="H460" s="34"/>
      <c r="I460" s="34"/>
      <c r="J460" s="34"/>
      <c r="K460" s="34"/>
      <c r="L460" s="34"/>
      <c r="M460" s="34">
        <v>4230</v>
      </c>
      <c r="N460" s="34"/>
      <c r="O460" s="31">
        <f t="shared" si="71"/>
        <v>4000</v>
      </c>
      <c r="P460" s="31">
        <f t="shared" si="72"/>
        <v>48000</v>
      </c>
    </row>
    <row r="461" spans="1:16" ht="38.25" x14ac:dyDescent="0.2">
      <c r="A461" s="15">
        <v>5</v>
      </c>
      <c r="B461" s="9" t="s">
        <v>229</v>
      </c>
      <c r="C461" s="20" t="s">
        <v>128</v>
      </c>
      <c r="D461" s="34">
        <v>1</v>
      </c>
      <c r="E461" s="34">
        <v>4345</v>
      </c>
      <c r="F461" s="34"/>
      <c r="G461" s="34"/>
      <c r="H461" s="34"/>
      <c r="I461" s="34"/>
      <c r="J461" s="34"/>
      <c r="K461" s="34"/>
      <c r="L461" s="34"/>
      <c r="M461" s="34">
        <v>3655</v>
      </c>
      <c r="N461" s="34"/>
      <c r="O461" s="31">
        <f t="shared" si="71"/>
        <v>8000</v>
      </c>
      <c r="P461" s="31">
        <f t="shared" si="72"/>
        <v>96000</v>
      </c>
    </row>
    <row r="462" spans="1:16" ht="17.25" customHeight="1" thickBot="1" x14ac:dyDescent="0.25">
      <c r="A462" s="47">
        <v>1</v>
      </c>
      <c r="B462" s="12" t="s">
        <v>58</v>
      </c>
      <c r="C462" s="27"/>
      <c r="D462" s="125">
        <v>1</v>
      </c>
      <c r="E462" s="125">
        <v>3195</v>
      </c>
      <c r="F462" s="125"/>
      <c r="G462" s="125"/>
      <c r="H462" s="125"/>
      <c r="I462" s="125"/>
      <c r="J462" s="125"/>
      <c r="K462" s="125"/>
      <c r="L462" s="125"/>
      <c r="M462" s="125">
        <v>4805</v>
      </c>
      <c r="N462" s="125"/>
      <c r="O462" s="32">
        <f t="shared" si="71"/>
        <v>8000</v>
      </c>
      <c r="P462" s="32">
        <f t="shared" si="72"/>
        <v>96000</v>
      </c>
    </row>
    <row r="463" spans="1:16" x14ac:dyDescent="0.2">
      <c r="A463" s="40"/>
      <c r="B463" s="42" t="s">
        <v>385</v>
      </c>
      <c r="C463" s="127"/>
      <c r="D463" s="45">
        <f>D457</f>
        <v>1</v>
      </c>
      <c r="E463" s="216"/>
      <c r="F463" s="216"/>
      <c r="G463" s="216"/>
      <c r="H463" s="216"/>
      <c r="I463" s="216"/>
      <c r="J463" s="216"/>
      <c r="K463" s="216"/>
      <c r="L463" s="216"/>
      <c r="M463" s="216"/>
      <c r="N463" s="216"/>
      <c r="O463" s="45">
        <f>O457</f>
        <v>8000</v>
      </c>
      <c r="P463" s="45">
        <f>P457</f>
        <v>96000</v>
      </c>
    </row>
    <row r="464" spans="1:16" x14ac:dyDescent="0.2">
      <c r="A464" s="76"/>
      <c r="B464" s="39" t="s">
        <v>173</v>
      </c>
      <c r="C464" s="25"/>
      <c r="D464" s="54">
        <f>SUM(D458:D462)</f>
        <v>9</v>
      </c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54">
        <f>SUM(O458:O462)</f>
        <v>72000</v>
      </c>
      <c r="P464" s="54">
        <f>SUM(P458:P462)</f>
        <v>864000</v>
      </c>
    </row>
    <row r="465" spans="1:16" ht="13.5" thickBot="1" x14ac:dyDescent="0.25">
      <c r="A465" s="67"/>
      <c r="B465" s="213" t="s">
        <v>49</v>
      </c>
      <c r="C465" s="217"/>
      <c r="D465" s="46">
        <f>D463+D464</f>
        <v>10</v>
      </c>
      <c r="E465" s="215"/>
      <c r="F465" s="215"/>
      <c r="G465" s="215"/>
      <c r="H465" s="215"/>
      <c r="I465" s="215"/>
      <c r="J465" s="215"/>
      <c r="K465" s="215"/>
      <c r="L465" s="215"/>
      <c r="M465" s="215"/>
      <c r="N465" s="215"/>
      <c r="O465" s="46">
        <f>O463+O464</f>
        <v>80000</v>
      </c>
      <c r="P465" s="46">
        <f>P463+P464</f>
        <v>960000</v>
      </c>
    </row>
    <row r="466" spans="1:16" ht="15.75" x14ac:dyDescent="0.25">
      <c r="A466" s="302" t="s">
        <v>144</v>
      </c>
      <c r="B466" s="303"/>
      <c r="C466" s="303"/>
      <c r="D466" s="303"/>
      <c r="E466" s="303"/>
      <c r="F466" s="303"/>
      <c r="G466" s="303"/>
      <c r="H466" s="303"/>
      <c r="I466" s="303"/>
      <c r="J466" s="303"/>
      <c r="K466" s="303"/>
      <c r="L466" s="303"/>
      <c r="M466" s="303"/>
      <c r="N466" s="303"/>
      <c r="O466" s="303"/>
      <c r="P466" s="304"/>
    </row>
    <row r="467" spans="1:16" x14ac:dyDescent="0.2">
      <c r="A467" s="15">
        <v>3</v>
      </c>
      <c r="B467" s="9" t="s">
        <v>123</v>
      </c>
      <c r="C467" s="20" t="s">
        <v>124</v>
      </c>
      <c r="D467" s="34">
        <v>1</v>
      </c>
      <c r="E467" s="34">
        <v>3770</v>
      </c>
      <c r="F467" s="34"/>
      <c r="G467" s="34"/>
      <c r="H467" s="34"/>
      <c r="I467" s="34"/>
      <c r="J467" s="34"/>
      <c r="K467" s="34"/>
      <c r="L467" s="34"/>
      <c r="M467" s="34">
        <v>4230</v>
      </c>
      <c r="N467" s="34"/>
      <c r="O467" s="31">
        <f>D467*(E467+F467+G467+H467+I467+J467+K467+L467+M467+N467)</f>
        <v>8000</v>
      </c>
      <c r="P467" s="31">
        <f>O467*12</f>
        <v>96000</v>
      </c>
    </row>
    <row r="468" spans="1:16" ht="26.25" thickBot="1" x14ac:dyDescent="0.25">
      <c r="A468" s="47">
        <v>2</v>
      </c>
      <c r="B468" s="12" t="s">
        <v>371</v>
      </c>
      <c r="C468" s="27" t="s">
        <v>125</v>
      </c>
      <c r="D468" s="125">
        <v>2.5</v>
      </c>
      <c r="E468" s="125">
        <v>3483</v>
      </c>
      <c r="F468" s="125"/>
      <c r="G468" s="125"/>
      <c r="H468" s="125"/>
      <c r="I468" s="125"/>
      <c r="J468" s="125"/>
      <c r="K468" s="125">
        <v>696.6</v>
      </c>
      <c r="L468" s="125"/>
      <c r="M468" s="125">
        <v>3820.4</v>
      </c>
      <c r="N468" s="125"/>
      <c r="O468" s="32">
        <f>D468*(E468+F468+G468+H468+I468+J468+K468+L468+M468+N468)</f>
        <v>20000</v>
      </c>
      <c r="P468" s="32">
        <f>O468*12</f>
        <v>240000</v>
      </c>
    </row>
    <row r="469" spans="1:16" s="60" customFormat="1" ht="14.25" x14ac:dyDescent="0.2">
      <c r="A469" s="41"/>
      <c r="B469" s="42" t="s">
        <v>173</v>
      </c>
      <c r="C469" s="127"/>
      <c r="D469" s="45">
        <f>D470</f>
        <v>3.5</v>
      </c>
      <c r="E469" s="218"/>
      <c r="F469" s="218"/>
      <c r="G469" s="218"/>
      <c r="H469" s="218"/>
      <c r="I469" s="218"/>
      <c r="J469" s="218"/>
      <c r="K469" s="218"/>
      <c r="L469" s="218"/>
      <c r="M469" s="218"/>
      <c r="N469" s="218"/>
      <c r="O469" s="45">
        <f>O470</f>
        <v>28000</v>
      </c>
      <c r="P469" s="219">
        <f>P470</f>
        <v>336000</v>
      </c>
    </row>
    <row r="470" spans="1:16" s="4" customFormat="1" ht="15.75" thickBot="1" x14ac:dyDescent="0.3">
      <c r="A470" s="67"/>
      <c r="B470" s="213" t="s">
        <v>49</v>
      </c>
      <c r="C470" s="217"/>
      <c r="D470" s="46">
        <f>D467+D468</f>
        <v>3.5</v>
      </c>
      <c r="E470" s="214"/>
      <c r="F470" s="214"/>
      <c r="G470" s="214"/>
      <c r="H470" s="214"/>
      <c r="I470" s="214"/>
      <c r="J470" s="214"/>
      <c r="K470" s="214"/>
      <c r="L470" s="214"/>
      <c r="M470" s="214"/>
      <c r="N470" s="214"/>
      <c r="O470" s="46">
        <f>O467+O468</f>
        <v>28000</v>
      </c>
      <c r="P470" s="220">
        <f>P467+P468</f>
        <v>336000</v>
      </c>
    </row>
    <row r="471" spans="1:16" ht="18.75" x14ac:dyDescent="0.3">
      <c r="A471" s="318" t="s">
        <v>145</v>
      </c>
      <c r="B471" s="319"/>
      <c r="C471" s="319"/>
      <c r="D471" s="319"/>
      <c r="E471" s="319"/>
      <c r="F471" s="319"/>
      <c r="G471" s="319"/>
      <c r="H471" s="319"/>
      <c r="I471" s="319"/>
      <c r="J471" s="319"/>
      <c r="K471" s="319"/>
      <c r="L471" s="319"/>
      <c r="M471" s="319"/>
      <c r="N471" s="319"/>
      <c r="O471" s="319"/>
      <c r="P471" s="320"/>
    </row>
    <row r="472" spans="1:16" x14ac:dyDescent="0.2">
      <c r="A472" s="15">
        <v>5</v>
      </c>
      <c r="B472" s="9" t="s">
        <v>118</v>
      </c>
      <c r="C472" s="20" t="s">
        <v>119</v>
      </c>
      <c r="D472" s="34">
        <v>2</v>
      </c>
      <c r="E472" s="34">
        <v>4345</v>
      </c>
      <c r="F472" s="34"/>
      <c r="G472" s="34"/>
      <c r="H472" s="34"/>
      <c r="I472" s="34"/>
      <c r="J472" s="34"/>
      <c r="K472" s="34"/>
      <c r="L472" s="34"/>
      <c r="M472" s="34">
        <v>3655</v>
      </c>
      <c r="N472" s="34"/>
      <c r="O472" s="31">
        <f>D472*(E472+F472+G472+H472+I472+J472+K472+L472+M472+N472)</f>
        <v>16000</v>
      </c>
      <c r="P472" s="31">
        <f>O472*12</f>
        <v>192000</v>
      </c>
    </row>
    <row r="473" spans="1:16" x14ac:dyDescent="0.2">
      <c r="A473" s="15">
        <v>3</v>
      </c>
      <c r="B473" s="9" t="s">
        <v>118</v>
      </c>
      <c r="C473" s="20" t="s">
        <v>120</v>
      </c>
      <c r="D473" s="34">
        <v>3</v>
      </c>
      <c r="E473" s="34">
        <v>3770</v>
      </c>
      <c r="F473" s="34"/>
      <c r="G473" s="34"/>
      <c r="H473" s="34"/>
      <c r="I473" s="34"/>
      <c r="J473" s="34"/>
      <c r="K473" s="34"/>
      <c r="L473" s="34"/>
      <c r="M473" s="34">
        <v>4230</v>
      </c>
      <c r="N473" s="34"/>
      <c r="O473" s="31">
        <f>D473*(E473+F473+G473+H473+I473+J473+K473+L473+M473+N473)</f>
        <v>24000</v>
      </c>
      <c r="P473" s="31">
        <f>O473*12</f>
        <v>288000</v>
      </c>
    </row>
    <row r="474" spans="1:16" ht="13.5" thickBot="1" x14ac:dyDescent="0.25">
      <c r="A474" s="20">
        <v>2</v>
      </c>
      <c r="B474" s="9" t="s">
        <v>121</v>
      </c>
      <c r="C474" s="27" t="s">
        <v>122</v>
      </c>
      <c r="D474" s="125">
        <v>4</v>
      </c>
      <c r="E474" s="125">
        <v>3483</v>
      </c>
      <c r="F474" s="125"/>
      <c r="G474" s="125"/>
      <c r="H474" s="125"/>
      <c r="I474" s="125"/>
      <c r="J474" s="125"/>
      <c r="K474" s="125"/>
      <c r="L474" s="125"/>
      <c r="M474" s="125">
        <v>4517</v>
      </c>
      <c r="N474" s="125"/>
      <c r="O474" s="31">
        <f>D474*(E474+F474+G474+H474+I474+J474+K474+L474+M474+N474)</f>
        <v>32000</v>
      </c>
      <c r="P474" s="31">
        <f>O474*12</f>
        <v>384000</v>
      </c>
    </row>
    <row r="475" spans="1:16" s="60" customFormat="1" ht="14.25" x14ac:dyDescent="0.2">
      <c r="A475" s="41"/>
      <c r="B475" s="42" t="s">
        <v>173</v>
      </c>
      <c r="C475" s="127"/>
      <c r="D475" s="45">
        <f>D476</f>
        <v>9</v>
      </c>
      <c r="E475" s="218"/>
      <c r="F475" s="218"/>
      <c r="G475" s="218"/>
      <c r="H475" s="218"/>
      <c r="I475" s="218"/>
      <c r="J475" s="218"/>
      <c r="K475" s="218"/>
      <c r="L475" s="218"/>
      <c r="M475" s="218"/>
      <c r="N475" s="218"/>
      <c r="O475" s="45">
        <f>O476</f>
        <v>72000</v>
      </c>
      <c r="P475" s="219">
        <f>P476</f>
        <v>864000</v>
      </c>
    </row>
    <row r="476" spans="1:16" s="4" customFormat="1" ht="15.75" thickBot="1" x14ac:dyDescent="0.3">
      <c r="A476" s="67"/>
      <c r="B476" s="213" t="s">
        <v>49</v>
      </c>
      <c r="C476" s="217"/>
      <c r="D476" s="46">
        <f>D472+D473+D474</f>
        <v>9</v>
      </c>
      <c r="E476" s="214"/>
      <c r="F476" s="214"/>
      <c r="G476" s="214"/>
      <c r="H476" s="214"/>
      <c r="I476" s="214"/>
      <c r="J476" s="214"/>
      <c r="K476" s="214"/>
      <c r="L476" s="214"/>
      <c r="M476" s="214"/>
      <c r="N476" s="214"/>
      <c r="O476" s="46">
        <f>O472+O473+O474</f>
        <v>72000</v>
      </c>
      <c r="P476" s="220">
        <f>P472+P473+P474</f>
        <v>864000</v>
      </c>
    </row>
    <row r="477" spans="1:16" ht="15.75" x14ac:dyDescent="0.25">
      <c r="A477" s="302" t="s">
        <v>146</v>
      </c>
      <c r="B477" s="303"/>
      <c r="C477" s="303"/>
      <c r="D477" s="303"/>
      <c r="E477" s="303"/>
      <c r="F477" s="303"/>
      <c r="G477" s="303"/>
      <c r="H477" s="303"/>
      <c r="I477" s="303"/>
      <c r="J477" s="303"/>
      <c r="K477" s="303"/>
      <c r="L477" s="303"/>
      <c r="M477" s="303"/>
      <c r="N477" s="303"/>
      <c r="O477" s="303"/>
      <c r="P477" s="304"/>
    </row>
    <row r="478" spans="1:16" ht="25.5" x14ac:dyDescent="0.2">
      <c r="A478" s="15">
        <v>2</v>
      </c>
      <c r="B478" s="9" t="s">
        <v>394</v>
      </c>
      <c r="C478" s="20" t="s">
        <v>93</v>
      </c>
      <c r="D478" s="34">
        <v>1</v>
      </c>
      <c r="E478" s="34">
        <v>3483</v>
      </c>
      <c r="F478" s="34"/>
      <c r="G478" s="34"/>
      <c r="H478" s="34"/>
      <c r="I478" s="34">
        <v>348.3</v>
      </c>
      <c r="J478" s="34"/>
      <c r="K478" s="34"/>
      <c r="L478" s="34"/>
      <c r="M478" s="34">
        <v>4168.7</v>
      </c>
      <c r="N478" s="34"/>
      <c r="O478" s="31">
        <f t="shared" ref="O478:O483" si="73">D478*(E478+F478+G478+H478+I478+J478+K478+L478+M478+N478)</f>
        <v>8000</v>
      </c>
      <c r="P478" s="31">
        <f t="shared" ref="P478:P483" si="74">O478*12</f>
        <v>96000</v>
      </c>
    </row>
    <row r="479" spans="1:16" x14ac:dyDescent="0.2">
      <c r="A479" s="15">
        <v>2</v>
      </c>
      <c r="B479" s="9" t="s">
        <v>238</v>
      </c>
      <c r="C479" s="20" t="s">
        <v>129</v>
      </c>
      <c r="D479" s="34">
        <v>2.5</v>
      </c>
      <c r="E479" s="34">
        <v>3483</v>
      </c>
      <c r="F479" s="34"/>
      <c r="G479" s="34"/>
      <c r="H479" s="34"/>
      <c r="I479" s="34">
        <v>870.75</v>
      </c>
      <c r="J479" s="34"/>
      <c r="K479" s="34"/>
      <c r="L479" s="34"/>
      <c r="M479" s="34">
        <v>3646.25</v>
      </c>
      <c r="N479" s="34"/>
      <c r="O479" s="31">
        <f t="shared" si="73"/>
        <v>20000</v>
      </c>
      <c r="P479" s="31">
        <f t="shared" si="74"/>
        <v>240000</v>
      </c>
    </row>
    <row r="480" spans="1:16" x14ac:dyDescent="0.2">
      <c r="A480" s="15">
        <v>2</v>
      </c>
      <c r="B480" s="9" t="s">
        <v>239</v>
      </c>
      <c r="C480" s="20" t="s">
        <v>130</v>
      </c>
      <c r="D480" s="34">
        <v>2</v>
      </c>
      <c r="E480" s="34">
        <v>3483</v>
      </c>
      <c r="F480" s="34"/>
      <c r="G480" s="34"/>
      <c r="H480" s="34"/>
      <c r="I480" s="34">
        <v>348.3</v>
      </c>
      <c r="J480" s="34"/>
      <c r="K480" s="34"/>
      <c r="L480" s="34"/>
      <c r="M480" s="34">
        <v>4168.7</v>
      </c>
      <c r="N480" s="34"/>
      <c r="O480" s="31">
        <f t="shared" si="73"/>
        <v>16000</v>
      </c>
      <c r="P480" s="31">
        <f t="shared" si="74"/>
        <v>192000</v>
      </c>
    </row>
    <row r="481" spans="1:16" x14ac:dyDescent="0.2">
      <c r="A481" s="15">
        <v>2</v>
      </c>
      <c r="B481" s="9" t="s">
        <v>240</v>
      </c>
      <c r="C481" s="20" t="s">
        <v>21</v>
      </c>
      <c r="D481" s="34">
        <v>1.25</v>
      </c>
      <c r="E481" s="34">
        <v>3483</v>
      </c>
      <c r="F481" s="34"/>
      <c r="G481" s="34"/>
      <c r="H481" s="34"/>
      <c r="I481" s="34">
        <v>348.3</v>
      </c>
      <c r="J481" s="34"/>
      <c r="K481" s="34"/>
      <c r="L481" s="34"/>
      <c r="M481" s="34">
        <v>4168.7</v>
      </c>
      <c r="N481" s="34"/>
      <c r="O481" s="31">
        <f t="shared" si="73"/>
        <v>10000</v>
      </c>
      <c r="P481" s="31">
        <f t="shared" si="74"/>
        <v>120000</v>
      </c>
    </row>
    <row r="482" spans="1:16" x14ac:dyDescent="0.2">
      <c r="A482" s="15">
        <v>3</v>
      </c>
      <c r="B482" s="9" t="s">
        <v>240</v>
      </c>
      <c r="C482" s="20" t="s">
        <v>241</v>
      </c>
      <c r="D482" s="34">
        <v>0.5</v>
      </c>
      <c r="E482" s="34">
        <v>3770</v>
      </c>
      <c r="F482" s="34"/>
      <c r="G482" s="34"/>
      <c r="H482" s="34"/>
      <c r="I482" s="34">
        <v>377</v>
      </c>
      <c r="J482" s="34"/>
      <c r="K482" s="34"/>
      <c r="L482" s="34"/>
      <c r="M482" s="34">
        <v>3853</v>
      </c>
      <c r="N482" s="34"/>
      <c r="O482" s="31">
        <f t="shared" si="73"/>
        <v>4000</v>
      </c>
      <c r="P482" s="31">
        <f t="shared" si="74"/>
        <v>48000</v>
      </c>
    </row>
    <row r="483" spans="1:16" ht="13.5" thickBot="1" x14ac:dyDescent="0.25">
      <c r="A483" s="15">
        <v>2</v>
      </c>
      <c r="B483" s="9" t="s">
        <v>238</v>
      </c>
      <c r="C483" s="20" t="s">
        <v>241</v>
      </c>
      <c r="D483" s="34">
        <v>1</v>
      </c>
      <c r="E483" s="34">
        <v>3483</v>
      </c>
      <c r="F483" s="34"/>
      <c r="G483" s="34"/>
      <c r="H483" s="34"/>
      <c r="I483" s="34">
        <v>348.3</v>
      </c>
      <c r="J483" s="34"/>
      <c r="K483" s="34"/>
      <c r="L483" s="34"/>
      <c r="M483" s="34">
        <v>4168.7</v>
      </c>
      <c r="N483" s="34"/>
      <c r="O483" s="31">
        <f t="shared" si="73"/>
        <v>8000</v>
      </c>
      <c r="P483" s="31">
        <f t="shared" si="74"/>
        <v>96000</v>
      </c>
    </row>
    <row r="484" spans="1:16" s="60" customFormat="1" ht="14.25" x14ac:dyDescent="0.2">
      <c r="A484" s="41"/>
      <c r="B484" s="42" t="s">
        <v>173</v>
      </c>
      <c r="C484" s="127"/>
      <c r="D484" s="129">
        <f>D478+D479+D480+D481+D482+D483</f>
        <v>8.25</v>
      </c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45">
        <f>O478+O479+O480+O481+O482+O483</f>
        <v>66000</v>
      </c>
      <c r="P484" s="219">
        <f>P478+P479+P480+P481+P482+P483</f>
        <v>792000</v>
      </c>
    </row>
    <row r="485" spans="1:16" s="4" customFormat="1" ht="15.75" thickBot="1" x14ac:dyDescent="0.3">
      <c r="A485" s="67"/>
      <c r="B485" s="213" t="s">
        <v>49</v>
      </c>
      <c r="C485" s="217"/>
      <c r="D485" s="134">
        <f>D484</f>
        <v>8.25</v>
      </c>
      <c r="E485" s="214"/>
      <c r="F485" s="214"/>
      <c r="G485" s="214"/>
      <c r="H485" s="214"/>
      <c r="I485" s="214"/>
      <c r="J485" s="214"/>
      <c r="K485" s="214"/>
      <c r="L485" s="214"/>
      <c r="M485" s="214"/>
      <c r="N485" s="214"/>
      <c r="O485" s="46">
        <f>O484</f>
        <v>66000</v>
      </c>
      <c r="P485" s="220">
        <f>P484</f>
        <v>792000</v>
      </c>
    </row>
    <row r="486" spans="1:16" ht="8.25" customHeight="1" x14ac:dyDescent="0.25">
      <c r="A486" s="302"/>
      <c r="B486" s="303"/>
      <c r="C486" s="303"/>
      <c r="D486" s="303"/>
      <c r="E486" s="303"/>
      <c r="F486" s="303"/>
      <c r="G486" s="303"/>
      <c r="H486" s="303"/>
      <c r="I486" s="303"/>
      <c r="J486" s="303"/>
      <c r="K486" s="303"/>
      <c r="L486" s="303"/>
      <c r="M486" s="303"/>
      <c r="N486" s="303"/>
      <c r="O486" s="303"/>
      <c r="P486" s="304"/>
    </row>
    <row r="487" spans="1:16" ht="15.75" x14ac:dyDescent="0.25">
      <c r="A487" s="302" t="s">
        <v>147</v>
      </c>
      <c r="B487" s="303"/>
      <c r="C487" s="303"/>
      <c r="D487" s="303"/>
      <c r="E487" s="303"/>
      <c r="F487" s="303"/>
      <c r="G487" s="303"/>
      <c r="H487" s="303"/>
      <c r="I487" s="303"/>
      <c r="J487" s="303"/>
      <c r="K487" s="303"/>
      <c r="L487" s="303"/>
      <c r="M487" s="303"/>
      <c r="N487" s="303"/>
      <c r="O487" s="303"/>
      <c r="P487" s="304"/>
    </row>
    <row r="488" spans="1:16" ht="13.5" thickBot="1" x14ac:dyDescent="0.25">
      <c r="A488" s="15">
        <v>4</v>
      </c>
      <c r="B488" s="9" t="s">
        <v>372</v>
      </c>
      <c r="C488" s="27"/>
      <c r="D488" s="125">
        <v>1</v>
      </c>
      <c r="E488" s="99">
        <v>4058</v>
      </c>
      <c r="F488" s="47"/>
      <c r="G488" s="47"/>
      <c r="H488" s="47"/>
      <c r="I488" s="47"/>
      <c r="J488" s="47"/>
      <c r="K488" s="47">
        <v>608.70000000000005</v>
      </c>
      <c r="L488" s="47"/>
      <c r="M488" s="47">
        <v>3333.3</v>
      </c>
      <c r="N488" s="47"/>
      <c r="O488" s="31">
        <f>D488*(E488+F488+G488+H488+I488+J488+K488+L488+M488+N488)</f>
        <v>8000</v>
      </c>
      <c r="P488" s="31">
        <f>O488*12</f>
        <v>96000</v>
      </c>
    </row>
    <row r="489" spans="1:16" s="4" customFormat="1" ht="15" x14ac:dyDescent="0.25">
      <c r="A489" s="40"/>
      <c r="B489" s="42" t="s">
        <v>173</v>
      </c>
      <c r="C489" s="191"/>
      <c r="D489" s="221">
        <f>D490</f>
        <v>1</v>
      </c>
      <c r="E489" s="222"/>
      <c r="F489" s="222"/>
      <c r="G489" s="222"/>
      <c r="H489" s="222"/>
      <c r="I489" s="222"/>
      <c r="J489" s="222"/>
      <c r="K489" s="222"/>
      <c r="L489" s="222"/>
      <c r="M489" s="222"/>
      <c r="N489" s="222"/>
      <c r="O489" s="45">
        <f>O490</f>
        <v>8000</v>
      </c>
      <c r="P489" s="219">
        <f>P490</f>
        <v>96000</v>
      </c>
    </row>
    <row r="490" spans="1:16" s="4" customFormat="1" ht="15.75" thickBot="1" x14ac:dyDescent="0.3">
      <c r="A490" s="67"/>
      <c r="B490" s="213" t="s">
        <v>49</v>
      </c>
      <c r="C490" s="217"/>
      <c r="D490" s="46">
        <f>D488</f>
        <v>1</v>
      </c>
      <c r="E490" s="214"/>
      <c r="F490" s="214"/>
      <c r="G490" s="214"/>
      <c r="H490" s="214"/>
      <c r="I490" s="214"/>
      <c r="J490" s="214"/>
      <c r="K490" s="214"/>
      <c r="L490" s="214"/>
      <c r="M490" s="214"/>
      <c r="N490" s="214"/>
      <c r="O490" s="46">
        <f>O488</f>
        <v>8000</v>
      </c>
      <c r="P490" s="220">
        <f>P488</f>
        <v>96000</v>
      </c>
    </row>
    <row r="491" spans="1:16" ht="15.75" x14ac:dyDescent="0.25">
      <c r="A491" s="302" t="s">
        <v>148</v>
      </c>
      <c r="B491" s="303"/>
      <c r="C491" s="303"/>
      <c r="D491" s="303"/>
      <c r="E491" s="303"/>
      <c r="F491" s="303"/>
      <c r="G491" s="303"/>
      <c r="H491" s="303"/>
      <c r="I491" s="303"/>
      <c r="J491" s="303"/>
      <c r="K491" s="303"/>
      <c r="L491" s="303"/>
      <c r="M491" s="303"/>
      <c r="N491" s="303"/>
      <c r="O491" s="303"/>
      <c r="P491" s="304"/>
    </row>
    <row r="492" spans="1:16" x14ac:dyDescent="0.2">
      <c r="A492" s="15">
        <v>6</v>
      </c>
      <c r="B492" s="9" t="s">
        <v>237</v>
      </c>
      <c r="C492" s="20">
        <v>6</v>
      </c>
      <c r="D492" s="31">
        <v>1</v>
      </c>
      <c r="E492" s="31">
        <v>4633</v>
      </c>
      <c r="F492" s="31"/>
      <c r="G492" s="31"/>
      <c r="H492" s="31"/>
      <c r="I492" s="31"/>
      <c r="J492" s="31"/>
      <c r="K492" s="31"/>
      <c r="L492" s="31"/>
      <c r="M492" s="31">
        <v>3367</v>
      </c>
      <c r="N492" s="31"/>
      <c r="O492" s="31">
        <f>D492*(E492+F492+G492+H492+I492+J492+K492+L492+M492+N492)</f>
        <v>8000</v>
      </c>
      <c r="P492" s="31">
        <f>O492*12</f>
        <v>96000</v>
      </c>
    </row>
    <row r="493" spans="1:16" ht="13.5" thickBot="1" x14ac:dyDescent="0.25">
      <c r="A493" s="105">
        <v>1</v>
      </c>
      <c r="B493" s="37" t="s">
        <v>164</v>
      </c>
      <c r="C493" s="38">
        <v>1</v>
      </c>
      <c r="D493" s="106">
        <v>0.5</v>
      </c>
      <c r="E493" s="106">
        <v>3195</v>
      </c>
      <c r="F493" s="106"/>
      <c r="G493" s="106"/>
      <c r="H493" s="106"/>
      <c r="I493" s="106"/>
      <c r="J493" s="106"/>
      <c r="K493" s="106"/>
      <c r="L493" s="106"/>
      <c r="M493" s="106">
        <v>4805</v>
      </c>
      <c r="N493" s="106"/>
      <c r="O493" s="106">
        <f>(E493+M493)*D493</f>
        <v>4000</v>
      </c>
      <c r="P493" s="106">
        <f>O493*12</f>
        <v>48000</v>
      </c>
    </row>
    <row r="494" spans="1:16" s="6" customFormat="1" x14ac:dyDescent="0.2">
      <c r="A494" s="223"/>
      <c r="B494" s="224" t="s">
        <v>385</v>
      </c>
      <c r="C494" s="225"/>
      <c r="D494" s="226">
        <f>D492</f>
        <v>1</v>
      </c>
      <c r="E494" s="227"/>
      <c r="F494" s="227"/>
      <c r="G494" s="227"/>
      <c r="H494" s="227"/>
      <c r="I494" s="227"/>
      <c r="J494" s="227"/>
      <c r="K494" s="227"/>
      <c r="L494" s="227"/>
      <c r="M494" s="227"/>
      <c r="N494" s="227"/>
      <c r="O494" s="226">
        <f>O492</f>
        <v>8000</v>
      </c>
      <c r="P494" s="226">
        <f>P492</f>
        <v>96000</v>
      </c>
    </row>
    <row r="495" spans="1:16" s="60" customFormat="1" ht="14.25" x14ac:dyDescent="0.2">
      <c r="A495" s="43"/>
      <c r="B495" s="39" t="s">
        <v>173</v>
      </c>
      <c r="C495" s="25"/>
      <c r="D495" s="54">
        <f>D493</f>
        <v>0.5</v>
      </c>
      <c r="E495" s="212"/>
      <c r="F495" s="212"/>
      <c r="G495" s="212"/>
      <c r="H495" s="212"/>
      <c r="I495" s="212"/>
      <c r="J495" s="212"/>
      <c r="K495" s="212"/>
      <c r="L495" s="212"/>
      <c r="M495" s="212"/>
      <c r="N495" s="212"/>
      <c r="O495" s="54">
        <f>O493</f>
        <v>4000</v>
      </c>
      <c r="P495" s="54">
        <f>P493</f>
        <v>48000</v>
      </c>
    </row>
    <row r="496" spans="1:16" s="4" customFormat="1" ht="15.75" thickBot="1" x14ac:dyDescent="0.3">
      <c r="A496" s="67"/>
      <c r="B496" s="213" t="s">
        <v>49</v>
      </c>
      <c r="C496" s="217"/>
      <c r="D496" s="46">
        <f>D494+D495</f>
        <v>1.5</v>
      </c>
      <c r="E496" s="215"/>
      <c r="F496" s="215"/>
      <c r="G496" s="215"/>
      <c r="H496" s="215"/>
      <c r="I496" s="215"/>
      <c r="J496" s="215"/>
      <c r="K496" s="215"/>
      <c r="L496" s="215"/>
      <c r="M496" s="215"/>
      <c r="N496" s="215"/>
      <c r="O496" s="46">
        <f>O494+O495</f>
        <v>12000</v>
      </c>
      <c r="P496" s="46">
        <f>P494+P495</f>
        <v>144000</v>
      </c>
    </row>
    <row r="497" spans="1:16" ht="8.25" customHeight="1" thickBot="1" x14ac:dyDescent="0.35">
      <c r="A497" s="95"/>
      <c r="B497" s="96"/>
      <c r="C497" s="97"/>
      <c r="D497" s="98"/>
      <c r="E497" s="98"/>
      <c r="F497" s="98"/>
      <c r="G497" s="98"/>
      <c r="H497" s="98"/>
      <c r="I497" s="98"/>
      <c r="J497" s="98"/>
      <c r="K497" s="98"/>
      <c r="L497" s="98"/>
      <c r="M497" s="98"/>
      <c r="N497" s="98"/>
      <c r="O497" s="98"/>
      <c r="P497" s="98"/>
    </row>
    <row r="498" spans="1:16" s="58" customFormat="1" ht="30" thickBot="1" x14ac:dyDescent="0.3">
      <c r="A498" s="152"/>
      <c r="B498" s="170" t="s">
        <v>387</v>
      </c>
      <c r="C498" s="153"/>
      <c r="D498" s="228">
        <f>D463+D494</f>
        <v>2</v>
      </c>
      <c r="E498" s="228"/>
      <c r="F498" s="228"/>
      <c r="G498" s="228"/>
      <c r="H498" s="228"/>
      <c r="I498" s="228"/>
      <c r="J498" s="228"/>
      <c r="K498" s="228"/>
      <c r="L498" s="228"/>
      <c r="M498" s="228"/>
      <c r="N498" s="228"/>
      <c r="O498" s="228">
        <f>O463+O494</f>
        <v>16000</v>
      </c>
      <c r="P498" s="228">
        <f>P463+P494</f>
        <v>192000</v>
      </c>
    </row>
    <row r="499" spans="1:16" s="58" customFormat="1" ht="15.75" x14ac:dyDescent="0.25">
      <c r="A499" s="229"/>
      <c r="B499" s="170" t="s">
        <v>10</v>
      </c>
      <c r="C499" s="153"/>
      <c r="D499" s="228">
        <f>D464+D469+D475+D484+D489+D495</f>
        <v>31.25</v>
      </c>
      <c r="E499" s="228"/>
      <c r="F499" s="228"/>
      <c r="G499" s="228"/>
      <c r="H499" s="228"/>
      <c r="I499" s="228"/>
      <c r="J499" s="228"/>
      <c r="K499" s="228"/>
      <c r="L499" s="228"/>
      <c r="M499" s="228"/>
      <c r="N499" s="228"/>
      <c r="O499" s="228">
        <f>O464+O469+O475+O484+O489+O495</f>
        <v>250000</v>
      </c>
      <c r="P499" s="228">
        <f>P464+P469+P475+P484+P489+P495</f>
        <v>3000000</v>
      </c>
    </row>
    <row r="500" spans="1:16" s="59" customFormat="1" ht="16.5" thickBot="1" x14ac:dyDescent="0.3">
      <c r="A500" s="159"/>
      <c r="B500" s="160" t="s">
        <v>182</v>
      </c>
      <c r="C500" s="230"/>
      <c r="D500" s="230">
        <f>D498+D499</f>
        <v>33.25</v>
      </c>
      <c r="E500" s="230"/>
      <c r="F500" s="230"/>
      <c r="G500" s="230"/>
      <c r="H500" s="230"/>
      <c r="I500" s="230"/>
      <c r="J500" s="230"/>
      <c r="K500" s="230"/>
      <c r="L500" s="230"/>
      <c r="M500" s="230"/>
      <c r="N500" s="230"/>
      <c r="O500" s="231">
        <f>O498+O499</f>
        <v>266000</v>
      </c>
      <c r="P500" s="231">
        <f>P498+P499</f>
        <v>3192000</v>
      </c>
    </row>
    <row r="501" spans="1:16" s="6" customFormat="1" ht="13.5" thickBot="1" x14ac:dyDescent="0.25">
      <c r="A501" s="1"/>
      <c r="C501" s="55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</row>
    <row r="502" spans="1:16" s="58" customFormat="1" ht="15.75" x14ac:dyDescent="0.25">
      <c r="A502" s="244"/>
      <c r="B502" s="82" t="s">
        <v>386</v>
      </c>
      <c r="C502" s="83"/>
      <c r="D502" s="93">
        <f>D60</f>
        <v>4</v>
      </c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>
        <f>O60</f>
        <v>96420</v>
      </c>
      <c r="P502" s="93">
        <f>P60</f>
        <v>1157040</v>
      </c>
    </row>
    <row r="503" spans="1:16" s="58" customFormat="1" ht="29.25" x14ac:dyDescent="0.25">
      <c r="A503" s="250"/>
      <c r="B503" s="84" t="s">
        <v>387</v>
      </c>
      <c r="C503" s="85"/>
      <c r="D503" s="94">
        <f>D61+D157+D333+D449+D498+D351</f>
        <v>22</v>
      </c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>
        <f>O61+O157+O333+O449+O498+O351</f>
        <v>368187</v>
      </c>
      <c r="P503" s="94">
        <f>P61+P157+P333+P449+P498+P351</f>
        <v>4418244</v>
      </c>
    </row>
    <row r="504" spans="1:16" s="58" customFormat="1" ht="15.75" x14ac:dyDescent="0.25">
      <c r="A504" s="250"/>
      <c r="B504" s="84" t="s">
        <v>8</v>
      </c>
      <c r="C504" s="85"/>
      <c r="D504" s="94">
        <f>D158+D334+D450+D352</f>
        <v>88.75</v>
      </c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>
        <f>O158+O334+O450+O352</f>
        <v>1774999.9375</v>
      </c>
      <c r="P504" s="94">
        <f>P158+P334+P450+P352</f>
        <v>21299999.310000002</v>
      </c>
    </row>
    <row r="505" spans="1:16" s="58" customFormat="1" ht="15.75" x14ac:dyDescent="0.25">
      <c r="A505" s="250"/>
      <c r="B505" s="84" t="s">
        <v>51</v>
      </c>
      <c r="C505" s="85"/>
      <c r="D505" s="94">
        <f>D62+D159+D335+D451+D353</f>
        <v>190.5</v>
      </c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>
        <f>O62+O159+O335+O451+O353</f>
        <v>2531249.9950000001</v>
      </c>
      <c r="P505" s="94">
        <f>P62+P159+P335+P451+P353</f>
        <v>30374999.939999998</v>
      </c>
    </row>
    <row r="506" spans="1:16" s="58" customFormat="1" ht="15.75" x14ac:dyDescent="0.25">
      <c r="A506" s="250"/>
      <c r="B506" s="84" t="s">
        <v>52</v>
      </c>
      <c r="C506" s="85"/>
      <c r="D506" s="94">
        <f>D160+D336+D452</f>
        <v>95.5</v>
      </c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>
        <f>O160+O336+O452</f>
        <v>873602</v>
      </c>
      <c r="P506" s="94">
        <f>P160+P336+P452</f>
        <v>10483224</v>
      </c>
    </row>
    <row r="507" spans="1:16" s="58" customFormat="1" ht="15.75" x14ac:dyDescent="0.25">
      <c r="A507" s="250"/>
      <c r="B507" s="84" t="s">
        <v>10</v>
      </c>
      <c r="C507" s="85"/>
      <c r="D507" s="94">
        <f>D63+D337+D453+D499+D354</f>
        <v>60.75</v>
      </c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>
        <f>O63+O337+O453+O499+O354</f>
        <v>497284</v>
      </c>
      <c r="P507" s="94">
        <f>P63+P337+P453+P499+P354</f>
        <v>5967408</v>
      </c>
    </row>
    <row r="508" spans="1:16" s="58" customFormat="1" ht="16.5" thickBot="1" x14ac:dyDescent="0.3">
      <c r="A508" s="254"/>
      <c r="B508" s="88" t="s">
        <v>182</v>
      </c>
      <c r="C508" s="255"/>
      <c r="D508" s="89">
        <f>SUM(D502:D507)</f>
        <v>461.5</v>
      </c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>
        <f t="shared" ref="O508:P508" si="75">SUM(O502:O507)</f>
        <v>6141742.9325000001</v>
      </c>
      <c r="P508" s="89">
        <f t="shared" si="75"/>
        <v>73700915.25</v>
      </c>
    </row>
    <row r="509" spans="1:16" ht="15.75" x14ac:dyDescent="0.25">
      <c r="A509" s="302" t="s">
        <v>419</v>
      </c>
      <c r="B509" s="303"/>
      <c r="C509" s="303"/>
      <c r="D509" s="303"/>
      <c r="E509" s="303"/>
      <c r="F509" s="303"/>
      <c r="G509" s="303"/>
      <c r="H509" s="303"/>
      <c r="I509" s="303"/>
      <c r="J509" s="303"/>
      <c r="K509" s="303"/>
      <c r="L509" s="303"/>
      <c r="M509" s="303"/>
      <c r="N509" s="303"/>
      <c r="O509" s="303"/>
      <c r="P509" s="304"/>
    </row>
    <row r="510" spans="1:16" ht="15.75" x14ac:dyDescent="0.25">
      <c r="A510" s="302" t="s">
        <v>234</v>
      </c>
      <c r="B510" s="303"/>
      <c r="C510" s="303"/>
      <c r="D510" s="303"/>
      <c r="E510" s="303"/>
      <c r="F510" s="303"/>
      <c r="G510" s="303"/>
      <c r="H510" s="303"/>
      <c r="I510" s="303"/>
      <c r="J510" s="303"/>
      <c r="K510" s="303"/>
      <c r="L510" s="303"/>
      <c r="M510" s="303"/>
      <c r="N510" s="303"/>
      <c r="O510" s="303"/>
      <c r="P510" s="304"/>
    </row>
    <row r="511" spans="1:16" x14ac:dyDescent="0.2">
      <c r="A511" s="15">
        <v>13</v>
      </c>
      <c r="B511" s="8" t="s">
        <v>15</v>
      </c>
      <c r="C511" s="20" t="s">
        <v>16</v>
      </c>
      <c r="D511" s="31">
        <v>2.5</v>
      </c>
      <c r="E511" s="31">
        <v>7253</v>
      </c>
      <c r="F511" s="31"/>
      <c r="G511" s="31"/>
      <c r="H511" s="31"/>
      <c r="I511" s="31">
        <v>2175.9</v>
      </c>
      <c r="J511" s="31"/>
      <c r="K511" s="31"/>
      <c r="L511" s="31">
        <v>2175.9</v>
      </c>
      <c r="M511" s="31"/>
      <c r="N511" s="31">
        <v>8395.2000000000007</v>
      </c>
      <c r="O511" s="31">
        <f>D511*(E511+F511+G511+H511+I511+J511+K511+L511+M511+N511)</f>
        <v>50000</v>
      </c>
      <c r="P511" s="31">
        <f t="shared" ref="P511:P539" si="76">O511*12</f>
        <v>600000</v>
      </c>
    </row>
    <row r="512" spans="1:16" x14ac:dyDescent="0.2">
      <c r="A512" s="15">
        <v>10</v>
      </c>
      <c r="B512" s="8" t="s">
        <v>17</v>
      </c>
      <c r="C512" s="20" t="s">
        <v>21</v>
      </c>
      <c r="D512" s="31">
        <v>2</v>
      </c>
      <c r="E512" s="31">
        <v>5815</v>
      </c>
      <c r="F512" s="31"/>
      <c r="G512" s="31"/>
      <c r="H512" s="31"/>
      <c r="I512" s="31">
        <v>581.5</v>
      </c>
      <c r="J512" s="31"/>
      <c r="K512" s="31"/>
      <c r="L512" s="31">
        <v>1744.5</v>
      </c>
      <c r="M512" s="31"/>
      <c r="N512" s="31">
        <v>11859</v>
      </c>
      <c r="O512" s="31">
        <f t="shared" ref="O512:O523" si="77">D512*(E512+F512+G512+H512+I512+J512+K512+L512+M512+N512)</f>
        <v>40000</v>
      </c>
      <c r="P512" s="31">
        <f t="shared" si="76"/>
        <v>480000</v>
      </c>
    </row>
    <row r="513" spans="1:16" x14ac:dyDescent="0.2">
      <c r="A513" s="15">
        <v>12</v>
      </c>
      <c r="B513" s="8" t="s">
        <v>17</v>
      </c>
      <c r="C513" s="20" t="s">
        <v>18</v>
      </c>
      <c r="D513" s="31">
        <v>0.5</v>
      </c>
      <c r="E513" s="31">
        <v>6773</v>
      </c>
      <c r="F513" s="31"/>
      <c r="G513" s="31"/>
      <c r="H513" s="31"/>
      <c r="I513" s="31">
        <v>2031.9</v>
      </c>
      <c r="J513" s="31"/>
      <c r="K513" s="31"/>
      <c r="L513" s="31">
        <v>2031.9</v>
      </c>
      <c r="M513" s="31"/>
      <c r="N513" s="31">
        <v>9163.2000000000007</v>
      </c>
      <c r="O513" s="31">
        <f t="shared" si="77"/>
        <v>10000</v>
      </c>
      <c r="P513" s="31">
        <f t="shared" si="76"/>
        <v>120000</v>
      </c>
    </row>
    <row r="514" spans="1:16" ht="25.5" x14ac:dyDescent="0.2">
      <c r="A514" s="15">
        <v>14</v>
      </c>
      <c r="B514" s="8" t="s">
        <v>22</v>
      </c>
      <c r="C514" s="20" t="s">
        <v>19</v>
      </c>
      <c r="D514" s="31">
        <v>2.5</v>
      </c>
      <c r="E514" s="31">
        <v>7732</v>
      </c>
      <c r="F514" s="31"/>
      <c r="G514" s="31"/>
      <c r="H514" s="31"/>
      <c r="I514" s="31">
        <v>2319.6</v>
      </c>
      <c r="J514" s="31"/>
      <c r="K514" s="31"/>
      <c r="L514" s="31">
        <v>2319.6</v>
      </c>
      <c r="M514" s="31"/>
      <c r="N514" s="31">
        <v>7628.8</v>
      </c>
      <c r="O514" s="31">
        <f t="shared" si="77"/>
        <v>50000</v>
      </c>
      <c r="P514" s="31">
        <f t="shared" si="76"/>
        <v>600000</v>
      </c>
    </row>
    <row r="515" spans="1:16" ht="25.5" x14ac:dyDescent="0.2">
      <c r="A515" s="15">
        <v>12</v>
      </c>
      <c r="B515" s="8" t="s">
        <v>20</v>
      </c>
      <c r="C515" s="20" t="s">
        <v>236</v>
      </c>
      <c r="D515" s="31">
        <v>1.5</v>
      </c>
      <c r="E515" s="31">
        <v>6773</v>
      </c>
      <c r="F515" s="31"/>
      <c r="G515" s="31"/>
      <c r="H515" s="31"/>
      <c r="I515" s="31">
        <v>1354.6</v>
      </c>
      <c r="J515" s="31"/>
      <c r="K515" s="31"/>
      <c r="L515" s="31">
        <v>2031.9</v>
      </c>
      <c r="M515" s="31"/>
      <c r="N515" s="31">
        <v>9840.5</v>
      </c>
      <c r="O515" s="31">
        <f t="shared" si="77"/>
        <v>30000</v>
      </c>
      <c r="P515" s="31">
        <f t="shared" si="76"/>
        <v>360000</v>
      </c>
    </row>
    <row r="516" spans="1:16" ht="25.5" x14ac:dyDescent="0.2">
      <c r="A516" s="15">
        <v>12</v>
      </c>
      <c r="B516" s="8" t="s">
        <v>20</v>
      </c>
      <c r="C516" s="20" t="s">
        <v>236</v>
      </c>
      <c r="D516" s="31">
        <v>1</v>
      </c>
      <c r="E516" s="31">
        <v>6773</v>
      </c>
      <c r="F516" s="31"/>
      <c r="G516" s="31"/>
      <c r="H516" s="31"/>
      <c r="I516" s="31">
        <v>1354.6</v>
      </c>
      <c r="J516" s="31"/>
      <c r="K516" s="31"/>
      <c r="L516" s="31">
        <v>2031.9</v>
      </c>
      <c r="M516" s="31"/>
      <c r="N516" s="31">
        <v>9840.5</v>
      </c>
      <c r="O516" s="31">
        <f t="shared" si="77"/>
        <v>20000</v>
      </c>
      <c r="P516" s="31">
        <f t="shared" si="76"/>
        <v>240000</v>
      </c>
    </row>
    <row r="517" spans="1:16" ht="25.5" x14ac:dyDescent="0.2">
      <c r="A517" s="15">
        <v>12</v>
      </c>
      <c r="B517" s="8" t="s">
        <v>20</v>
      </c>
      <c r="C517" s="20" t="s">
        <v>93</v>
      </c>
      <c r="D517" s="31">
        <v>1</v>
      </c>
      <c r="E517" s="31">
        <v>6773</v>
      </c>
      <c r="F517" s="31"/>
      <c r="G517" s="31"/>
      <c r="H517" s="31"/>
      <c r="I517" s="31">
        <v>2031.9</v>
      </c>
      <c r="J517" s="31"/>
      <c r="K517" s="31"/>
      <c r="L517" s="31">
        <v>2031.9</v>
      </c>
      <c r="M517" s="31"/>
      <c r="N517" s="31">
        <v>9163.2000000000007</v>
      </c>
      <c r="O517" s="31">
        <f t="shared" si="77"/>
        <v>20000</v>
      </c>
      <c r="P517" s="31">
        <f t="shared" si="76"/>
        <v>240000</v>
      </c>
    </row>
    <row r="518" spans="1:16" ht="25.5" x14ac:dyDescent="0.2">
      <c r="A518" s="15">
        <v>11</v>
      </c>
      <c r="B518" s="8" t="s">
        <v>20</v>
      </c>
      <c r="C518" s="20" t="s">
        <v>21</v>
      </c>
      <c r="D518" s="31">
        <v>3</v>
      </c>
      <c r="E518" s="31">
        <v>6294</v>
      </c>
      <c r="F518" s="31"/>
      <c r="G518" s="31"/>
      <c r="H518" s="31"/>
      <c r="I518" s="31">
        <v>629.4</v>
      </c>
      <c r="J518" s="31"/>
      <c r="K518" s="31"/>
      <c r="L518" s="31">
        <v>1258.8</v>
      </c>
      <c r="M518" s="31"/>
      <c r="N518" s="31">
        <v>11817.8</v>
      </c>
      <c r="O518" s="31">
        <f t="shared" si="77"/>
        <v>60000</v>
      </c>
      <c r="P518" s="31">
        <f t="shared" si="76"/>
        <v>720000</v>
      </c>
    </row>
    <row r="519" spans="1:16" ht="25.5" x14ac:dyDescent="0.2">
      <c r="A519" s="15">
        <v>11</v>
      </c>
      <c r="B519" s="8" t="s">
        <v>20</v>
      </c>
      <c r="C519" s="20" t="s">
        <v>21</v>
      </c>
      <c r="D519" s="31">
        <v>3.5</v>
      </c>
      <c r="E519" s="31">
        <v>6294</v>
      </c>
      <c r="F519" s="31"/>
      <c r="G519" s="31"/>
      <c r="H519" s="31"/>
      <c r="I519" s="31">
        <v>629.4</v>
      </c>
      <c r="J519" s="31"/>
      <c r="K519" s="31"/>
      <c r="L519" s="31">
        <v>629.4</v>
      </c>
      <c r="M519" s="31"/>
      <c r="N519" s="31">
        <v>12447.2</v>
      </c>
      <c r="O519" s="31">
        <f t="shared" si="77"/>
        <v>70000</v>
      </c>
      <c r="P519" s="31">
        <f t="shared" si="76"/>
        <v>840000</v>
      </c>
    </row>
    <row r="520" spans="1:16" ht="25.5" x14ac:dyDescent="0.2">
      <c r="A520" s="15">
        <v>11</v>
      </c>
      <c r="B520" s="8" t="s">
        <v>20</v>
      </c>
      <c r="C520" s="20" t="s">
        <v>21</v>
      </c>
      <c r="D520" s="31">
        <v>0.25</v>
      </c>
      <c r="E520" s="31">
        <v>6294</v>
      </c>
      <c r="F520" s="31"/>
      <c r="G520" s="31"/>
      <c r="H520" s="31"/>
      <c r="I520" s="31">
        <v>1258.8</v>
      </c>
      <c r="J520" s="31"/>
      <c r="K520" s="31"/>
      <c r="L520" s="31">
        <v>1888.2</v>
      </c>
      <c r="M520" s="31"/>
      <c r="N520" s="31">
        <v>10559</v>
      </c>
      <c r="O520" s="31">
        <f t="shared" si="77"/>
        <v>5000</v>
      </c>
      <c r="P520" s="31">
        <f t="shared" si="76"/>
        <v>60000</v>
      </c>
    </row>
    <row r="521" spans="1:16" ht="25.5" x14ac:dyDescent="0.2">
      <c r="A521" s="15">
        <v>11</v>
      </c>
      <c r="B521" s="8" t="s">
        <v>22</v>
      </c>
      <c r="C521" s="20" t="s">
        <v>32</v>
      </c>
      <c r="D521" s="31">
        <v>3.5</v>
      </c>
      <c r="E521" s="31">
        <v>6294</v>
      </c>
      <c r="F521" s="31"/>
      <c r="G521" s="31"/>
      <c r="H521" s="31"/>
      <c r="I521" s="31">
        <v>629.4</v>
      </c>
      <c r="J521" s="31"/>
      <c r="K521" s="31"/>
      <c r="L521" s="31">
        <v>629.4</v>
      </c>
      <c r="M521" s="31"/>
      <c r="N521" s="31">
        <v>12447.2</v>
      </c>
      <c r="O521" s="31">
        <f t="shared" si="77"/>
        <v>70000</v>
      </c>
      <c r="P521" s="31">
        <f t="shared" si="76"/>
        <v>840000</v>
      </c>
    </row>
    <row r="522" spans="1:16" x14ac:dyDescent="0.2">
      <c r="A522" s="15">
        <v>13</v>
      </c>
      <c r="B522" s="8" t="s">
        <v>25</v>
      </c>
      <c r="C522" s="20" t="s">
        <v>24</v>
      </c>
      <c r="D522" s="31">
        <v>5.5</v>
      </c>
      <c r="E522" s="31">
        <v>7253</v>
      </c>
      <c r="F522" s="31"/>
      <c r="G522" s="31"/>
      <c r="H522" s="31"/>
      <c r="I522" s="31">
        <v>2175.9</v>
      </c>
      <c r="J522" s="31"/>
      <c r="K522" s="31"/>
      <c r="L522" s="31">
        <v>2175.9</v>
      </c>
      <c r="M522" s="31"/>
      <c r="N522" s="31">
        <v>8395.2000000000007</v>
      </c>
      <c r="O522" s="31">
        <f t="shared" si="77"/>
        <v>110000</v>
      </c>
      <c r="P522" s="31">
        <f t="shared" si="76"/>
        <v>1320000</v>
      </c>
    </row>
    <row r="523" spans="1:16" x14ac:dyDescent="0.2">
      <c r="A523" s="15">
        <v>10</v>
      </c>
      <c r="B523" s="8" t="s">
        <v>174</v>
      </c>
      <c r="C523" s="20"/>
      <c r="D523" s="31">
        <v>4</v>
      </c>
      <c r="E523" s="31">
        <v>5815</v>
      </c>
      <c r="F523" s="31"/>
      <c r="G523" s="31"/>
      <c r="H523" s="31"/>
      <c r="I523" s="31"/>
      <c r="J523" s="31"/>
      <c r="K523" s="31"/>
      <c r="L523" s="31"/>
      <c r="M523" s="31">
        <v>2185</v>
      </c>
      <c r="N523" s="31"/>
      <c r="O523" s="31">
        <f t="shared" si="77"/>
        <v>32000</v>
      </c>
      <c r="P523" s="31">
        <f t="shared" si="76"/>
        <v>384000</v>
      </c>
    </row>
    <row r="524" spans="1:16" ht="25.5" x14ac:dyDescent="0.2">
      <c r="A524" s="15">
        <v>7</v>
      </c>
      <c r="B524" s="8" t="s">
        <v>26</v>
      </c>
      <c r="C524" s="20" t="s">
        <v>21</v>
      </c>
      <c r="D524" s="31">
        <v>1</v>
      </c>
      <c r="E524" s="31">
        <v>4920</v>
      </c>
      <c r="F524" s="31">
        <v>492</v>
      </c>
      <c r="G524" s="31"/>
      <c r="H524" s="31"/>
      <c r="I524" s="31">
        <v>1082.4000000000001</v>
      </c>
      <c r="J524" s="31"/>
      <c r="K524" s="31"/>
      <c r="L524" s="31"/>
      <c r="M524" s="31"/>
      <c r="N524" s="31">
        <v>7005.6</v>
      </c>
      <c r="O524" s="31">
        <f t="shared" ref="O524:O539" si="78">D524*(E524+F524+G524+H524+I524+J524+K524+L524+M524+N524)</f>
        <v>13500</v>
      </c>
      <c r="P524" s="31">
        <f t="shared" si="76"/>
        <v>162000</v>
      </c>
    </row>
    <row r="525" spans="1:16" ht="25.5" x14ac:dyDescent="0.2">
      <c r="A525" s="15">
        <v>10</v>
      </c>
      <c r="B525" s="8" t="s">
        <v>27</v>
      </c>
      <c r="C525" s="20" t="s">
        <v>16</v>
      </c>
      <c r="D525" s="31">
        <v>15</v>
      </c>
      <c r="E525" s="31">
        <v>5815</v>
      </c>
      <c r="F525" s="31"/>
      <c r="G525" s="31"/>
      <c r="H525" s="31"/>
      <c r="I525" s="31">
        <v>1744.5</v>
      </c>
      <c r="J525" s="31"/>
      <c r="K525" s="31"/>
      <c r="L525" s="31">
        <v>1744.5</v>
      </c>
      <c r="M525" s="31"/>
      <c r="N525" s="31">
        <v>4196</v>
      </c>
      <c r="O525" s="31">
        <f t="shared" si="78"/>
        <v>202500</v>
      </c>
      <c r="P525" s="31">
        <f t="shared" si="76"/>
        <v>2430000</v>
      </c>
    </row>
    <row r="526" spans="1:16" ht="25.5" x14ac:dyDescent="0.2">
      <c r="A526" s="15">
        <v>10</v>
      </c>
      <c r="B526" s="8" t="s">
        <v>27</v>
      </c>
      <c r="C526" s="20" t="s">
        <v>16</v>
      </c>
      <c r="D526" s="31">
        <v>1</v>
      </c>
      <c r="E526" s="31">
        <v>5815</v>
      </c>
      <c r="F526" s="31"/>
      <c r="G526" s="31"/>
      <c r="H526" s="31"/>
      <c r="I526" s="31">
        <v>1163</v>
      </c>
      <c r="J526" s="31"/>
      <c r="K526" s="31"/>
      <c r="L526" s="31">
        <v>1744.5</v>
      </c>
      <c r="M526" s="31"/>
      <c r="N526" s="31">
        <v>4777.5</v>
      </c>
      <c r="O526" s="31">
        <f t="shared" si="78"/>
        <v>13500</v>
      </c>
      <c r="P526" s="31">
        <f t="shared" si="76"/>
        <v>162000</v>
      </c>
    </row>
    <row r="527" spans="1:16" ht="25.5" x14ac:dyDescent="0.2">
      <c r="A527" s="15">
        <v>10</v>
      </c>
      <c r="B527" s="8" t="s">
        <v>27</v>
      </c>
      <c r="C527" s="20" t="s">
        <v>16</v>
      </c>
      <c r="D527" s="31">
        <v>10</v>
      </c>
      <c r="E527" s="31">
        <v>5815</v>
      </c>
      <c r="F527" s="31"/>
      <c r="G527" s="31"/>
      <c r="H527" s="31"/>
      <c r="I527" s="31">
        <v>1744.5</v>
      </c>
      <c r="J527" s="31"/>
      <c r="K527" s="31"/>
      <c r="L527" s="31">
        <v>1163</v>
      </c>
      <c r="M527" s="31"/>
      <c r="N527" s="31">
        <v>4777.5</v>
      </c>
      <c r="O527" s="31">
        <f t="shared" si="78"/>
        <v>135000</v>
      </c>
      <c r="P527" s="31">
        <f t="shared" si="76"/>
        <v>1620000</v>
      </c>
    </row>
    <row r="528" spans="1:16" ht="25.5" x14ac:dyDescent="0.2">
      <c r="A528" s="15">
        <v>10</v>
      </c>
      <c r="B528" s="8" t="s">
        <v>27</v>
      </c>
      <c r="C528" s="20" t="s">
        <v>16</v>
      </c>
      <c r="D528" s="31">
        <v>1</v>
      </c>
      <c r="E528" s="31">
        <v>5815</v>
      </c>
      <c r="F528" s="31"/>
      <c r="G528" s="31"/>
      <c r="H528" s="31"/>
      <c r="I528" s="31">
        <v>1744.5</v>
      </c>
      <c r="J528" s="31"/>
      <c r="K528" s="31"/>
      <c r="L528" s="31">
        <v>1163</v>
      </c>
      <c r="M528" s="31"/>
      <c r="N528" s="31">
        <v>4777.5</v>
      </c>
      <c r="O528" s="31">
        <f t="shared" si="78"/>
        <v>13500</v>
      </c>
      <c r="P528" s="31">
        <f t="shared" si="76"/>
        <v>162000</v>
      </c>
    </row>
    <row r="529" spans="1:16" ht="25.5" x14ac:dyDescent="0.2">
      <c r="A529" s="15">
        <v>7</v>
      </c>
      <c r="B529" s="8" t="s">
        <v>28</v>
      </c>
      <c r="C529" s="20" t="s">
        <v>21</v>
      </c>
      <c r="D529" s="31">
        <v>2</v>
      </c>
      <c r="E529" s="31">
        <v>4920</v>
      </c>
      <c r="F529" s="31"/>
      <c r="G529" s="31"/>
      <c r="H529" s="31"/>
      <c r="I529" s="31">
        <v>984</v>
      </c>
      <c r="J529" s="31"/>
      <c r="K529" s="31"/>
      <c r="L529" s="31">
        <v>984</v>
      </c>
      <c r="M529" s="31"/>
      <c r="N529" s="31">
        <v>6612</v>
      </c>
      <c r="O529" s="31">
        <f t="shared" si="78"/>
        <v>27000</v>
      </c>
      <c r="P529" s="31">
        <f t="shared" si="76"/>
        <v>324000</v>
      </c>
    </row>
    <row r="530" spans="1:16" ht="25.5" x14ac:dyDescent="0.2">
      <c r="A530" s="15">
        <v>7</v>
      </c>
      <c r="B530" s="8" t="s">
        <v>27</v>
      </c>
      <c r="C530" s="20" t="s">
        <v>21</v>
      </c>
      <c r="D530" s="31">
        <v>1.5</v>
      </c>
      <c r="E530" s="31">
        <v>4920</v>
      </c>
      <c r="F530" s="31"/>
      <c r="G530" s="31"/>
      <c r="H530" s="31"/>
      <c r="I530" s="31">
        <v>984</v>
      </c>
      <c r="J530" s="31"/>
      <c r="K530" s="31"/>
      <c r="L530" s="31">
        <v>1476</v>
      </c>
      <c r="M530" s="31"/>
      <c r="N530" s="31">
        <v>6120</v>
      </c>
      <c r="O530" s="31">
        <f t="shared" si="78"/>
        <v>20250</v>
      </c>
      <c r="P530" s="31">
        <f t="shared" si="76"/>
        <v>243000</v>
      </c>
    </row>
    <row r="531" spans="1:16" x14ac:dyDescent="0.2">
      <c r="A531" s="15">
        <v>6</v>
      </c>
      <c r="B531" s="8" t="s">
        <v>175</v>
      </c>
      <c r="C531" s="20" t="s">
        <v>21</v>
      </c>
      <c r="D531" s="31">
        <v>0.5</v>
      </c>
      <c r="E531" s="31">
        <v>4633</v>
      </c>
      <c r="F531" s="31"/>
      <c r="G531" s="31"/>
      <c r="H531" s="31"/>
      <c r="I531" s="31">
        <v>926.6</v>
      </c>
      <c r="J531" s="31"/>
      <c r="K531" s="31"/>
      <c r="L531" s="31"/>
      <c r="M531" s="31"/>
      <c r="N531" s="31">
        <v>7941</v>
      </c>
      <c r="O531" s="31">
        <f t="shared" si="78"/>
        <v>6750.3</v>
      </c>
      <c r="P531" s="31">
        <f t="shared" si="76"/>
        <v>81003.600000000006</v>
      </c>
    </row>
    <row r="532" spans="1:16" ht="25.5" x14ac:dyDescent="0.2">
      <c r="A532" s="15">
        <v>6</v>
      </c>
      <c r="B532" s="8" t="s">
        <v>30</v>
      </c>
      <c r="C532" s="20" t="s">
        <v>32</v>
      </c>
      <c r="D532" s="31">
        <v>1</v>
      </c>
      <c r="E532" s="31">
        <v>4633</v>
      </c>
      <c r="F532" s="31"/>
      <c r="G532" s="31"/>
      <c r="H532" s="31"/>
      <c r="I532" s="31">
        <v>1389.9</v>
      </c>
      <c r="J532" s="31"/>
      <c r="K532" s="31"/>
      <c r="L532" s="31">
        <v>1389.9</v>
      </c>
      <c r="M532" s="31"/>
      <c r="N532" s="31">
        <v>6087.2</v>
      </c>
      <c r="O532" s="31">
        <f t="shared" si="78"/>
        <v>13500</v>
      </c>
      <c r="P532" s="31">
        <f t="shared" si="76"/>
        <v>162000</v>
      </c>
    </row>
    <row r="533" spans="1:16" ht="25.5" x14ac:dyDescent="0.2">
      <c r="A533" s="15">
        <v>9</v>
      </c>
      <c r="B533" s="8" t="s">
        <v>30</v>
      </c>
      <c r="C533" s="20" t="s">
        <v>16</v>
      </c>
      <c r="D533" s="31">
        <v>1</v>
      </c>
      <c r="E533" s="31">
        <v>5527</v>
      </c>
      <c r="F533" s="31"/>
      <c r="G533" s="31"/>
      <c r="H533" s="31"/>
      <c r="I533" s="31">
        <v>1658.1</v>
      </c>
      <c r="J533" s="31"/>
      <c r="K533" s="31"/>
      <c r="L533" s="31">
        <v>1658.1</v>
      </c>
      <c r="M533" s="31"/>
      <c r="N533" s="31">
        <v>4656.8</v>
      </c>
      <c r="O533" s="31">
        <f t="shared" si="78"/>
        <v>13500</v>
      </c>
      <c r="P533" s="31">
        <f t="shared" si="76"/>
        <v>162000</v>
      </c>
    </row>
    <row r="534" spans="1:16" x14ac:dyDescent="0.2">
      <c r="A534" s="15">
        <v>9</v>
      </c>
      <c r="B534" s="8" t="s">
        <v>114</v>
      </c>
      <c r="C534" s="20" t="s">
        <v>16</v>
      </c>
      <c r="D534" s="31">
        <v>1</v>
      </c>
      <c r="E534" s="31">
        <v>5527</v>
      </c>
      <c r="F534" s="31"/>
      <c r="G534" s="31"/>
      <c r="H534" s="31"/>
      <c r="I534" s="31">
        <v>1658.1</v>
      </c>
      <c r="J534" s="31"/>
      <c r="K534" s="31"/>
      <c r="L534" s="31"/>
      <c r="M534" s="31"/>
      <c r="N534" s="31">
        <v>6314.9</v>
      </c>
      <c r="O534" s="31">
        <f>D534*(E534+F534+G534+H534+I534+J534+K534+L534+M534+N534)</f>
        <v>13500</v>
      </c>
      <c r="P534" s="31">
        <f>O534*12</f>
        <v>162000</v>
      </c>
    </row>
    <row r="535" spans="1:16" ht="25.5" x14ac:dyDescent="0.2">
      <c r="A535" s="15">
        <v>3</v>
      </c>
      <c r="B535" s="8" t="s">
        <v>12</v>
      </c>
      <c r="C535" s="20"/>
      <c r="D535" s="31">
        <v>3</v>
      </c>
      <c r="E535" s="31">
        <v>3770</v>
      </c>
      <c r="F535" s="31"/>
      <c r="G535" s="31"/>
      <c r="H535" s="31"/>
      <c r="I535" s="31"/>
      <c r="J535" s="31"/>
      <c r="K535" s="31"/>
      <c r="L535" s="31"/>
      <c r="M535" s="31">
        <v>4230</v>
      </c>
      <c r="N535" s="31"/>
      <c r="O535" s="31">
        <f t="shared" si="78"/>
        <v>24000</v>
      </c>
      <c r="P535" s="31">
        <f t="shared" si="76"/>
        <v>288000</v>
      </c>
    </row>
    <row r="536" spans="1:16" x14ac:dyDescent="0.2">
      <c r="A536" s="15">
        <v>2</v>
      </c>
      <c r="B536" s="8" t="s">
        <v>33</v>
      </c>
      <c r="C536" s="20" t="s">
        <v>34</v>
      </c>
      <c r="D536" s="31">
        <v>1.5</v>
      </c>
      <c r="E536" s="31">
        <v>3483</v>
      </c>
      <c r="F536" s="31"/>
      <c r="G536" s="31"/>
      <c r="H536" s="31"/>
      <c r="I536" s="31"/>
      <c r="J536" s="31">
        <v>870.75</v>
      </c>
      <c r="K536" s="31"/>
      <c r="L536" s="31"/>
      <c r="M536" s="31">
        <v>3646.25</v>
      </c>
      <c r="N536" s="31"/>
      <c r="O536" s="31">
        <f t="shared" si="78"/>
        <v>12000</v>
      </c>
      <c r="P536" s="31">
        <f t="shared" si="76"/>
        <v>144000</v>
      </c>
    </row>
    <row r="537" spans="1:16" x14ac:dyDescent="0.2">
      <c r="A537" s="15">
        <v>2</v>
      </c>
      <c r="B537" s="8" t="s">
        <v>404</v>
      </c>
      <c r="C537" s="20" t="s">
        <v>21</v>
      </c>
      <c r="D537" s="31">
        <v>0.5</v>
      </c>
      <c r="E537" s="31">
        <v>3483</v>
      </c>
      <c r="F537" s="31"/>
      <c r="G537" s="31"/>
      <c r="H537" s="31"/>
      <c r="I537" s="31"/>
      <c r="J537" s="31"/>
      <c r="K537" s="31"/>
      <c r="L537" s="31"/>
      <c r="M537" s="31">
        <v>4517</v>
      </c>
      <c r="N537" s="31"/>
      <c r="O537" s="31">
        <f>(E537+M537)*D537</f>
        <v>4000</v>
      </c>
      <c r="P537" s="31">
        <f t="shared" si="76"/>
        <v>48000</v>
      </c>
    </row>
    <row r="538" spans="1:16" x14ac:dyDescent="0.2">
      <c r="A538" s="15">
        <v>5</v>
      </c>
      <c r="B538" s="9" t="s">
        <v>14</v>
      </c>
      <c r="C538" s="20"/>
      <c r="D538" s="31">
        <v>5</v>
      </c>
      <c r="E538" s="31">
        <v>4345</v>
      </c>
      <c r="F538" s="31"/>
      <c r="G538" s="31"/>
      <c r="H538" s="31"/>
      <c r="I538" s="31"/>
      <c r="J538" s="31"/>
      <c r="K538" s="31"/>
      <c r="L538" s="31"/>
      <c r="M538" s="31">
        <v>3655</v>
      </c>
      <c r="N538" s="31"/>
      <c r="O538" s="31">
        <f t="shared" si="78"/>
        <v>40000</v>
      </c>
      <c r="P538" s="31">
        <f t="shared" si="76"/>
        <v>480000</v>
      </c>
    </row>
    <row r="539" spans="1:16" x14ac:dyDescent="0.2">
      <c r="A539" s="15">
        <v>4</v>
      </c>
      <c r="B539" s="8" t="s">
        <v>176</v>
      </c>
      <c r="C539" s="20"/>
      <c r="D539" s="31">
        <v>1</v>
      </c>
      <c r="E539" s="31">
        <v>4058</v>
      </c>
      <c r="F539" s="31"/>
      <c r="G539" s="31"/>
      <c r="H539" s="31"/>
      <c r="I539" s="31"/>
      <c r="J539" s="31"/>
      <c r="K539" s="31"/>
      <c r="L539" s="31"/>
      <c r="M539" s="31">
        <v>3942</v>
      </c>
      <c r="N539" s="31"/>
      <c r="O539" s="31">
        <f t="shared" si="78"/>
        <v>8000</v>
      </c>
      <c r="P539" s="31">
        <f t="shared" si="76"/>
        <v>96000</v>
      </c>
    </row>
    <row r="540" spans="1:16" x14ac:dyDescent="0.2">
      <c r="A540" s="15">
        <v>6</v>
      </c>
      <c r="B540" s="8" t="s">
        <v>45</v>
      </c>
      <c r="C540" s="20"/>
      <c r="D540" s="31">
        <v>1</v>
      </c>
      <c r="E540" s="31">
        <v>4633</v>
      </c>
      <c r="F540" s="31"/>
      <c r="G540" s="31"/>
      <c r="H540" s="31"/>
      <c r="I540" s="31"/>
      <c r="J540" s="31"/>
      <c r="K540" s="31"/>
      <c r="L540" s="31"/>
      <c r="M540" s="31">
        <v>3367</v>
      </c>
      <c r="N540" s="31"/>
      <c r="O540" s="31">
        <f t="shared" ref="O540:O546" si="79">D540*(E540+F540+G540+H540+I540+J540+K540+L540+M540+N540)</f>
        <v>8000</v>
      </c>
      <c r="P540" s="31">
        <f t="shared" ref="P540:P546" si="80">O540*12</f>
        <v>96000</v>
      </c>
    </row>
    <row r="541" spans="1:16" ht="25.5" x14ac:dyDescent="0.2">
      <c r="A541" s="15">
        <v>4</v>
      </c>
      <c r="B541" s="8" t="s">
        <v>227</v>
      </c>
      <c r="C541" s="20" t="s">
        <v>126</v>
      </c>
      <c r="D541" s="31">
        <v>0.5</v>
      </c>
      <c r="E541" s="31">
        <v>4058</v>
      </c>
      <c r="F541" s="31"/>
      <c r="G541" s="31"/>
      <c r="H541" s="31"/>
      <c r="I541" s="31"/>
      <c r="J541" s="31"/>
      <c r="K541" s="31"/>
      <c r="L541" s="31"/>
      <c r="M541" s="31">
        <v>3942</v>
      </c>
      <c r="N541" s="31"/>
      <c r="O541" s="31">
        <f t="shared" si="79"/>
        <v>4000</v>
      </c>
      <c r="P541" s="31">
        <f t="shared" si="80"/>
        <v>48000</v>
      </c>
    </row>
    <row r="542" spans="1:16" ht="38.25" x14ac:dyDescent="0.2">
      <c r="A542" s="15">
        <v>5</v>
      </c>
      <c r="B542" s="8" t="s">
        <v>228</v>
      </c>
      <c r="C542" s="20" t="s">
        <v>127</v>
      </c>
      <c r="D542" s="31">
        <v>1.75</v>
      </c>
      <c r="E542" s="31">
        <v>4345</v>
      </c>
      <c r="F542" s="31"/>
      <c r="G542" s="31"/>
      <c r="H542" s="31"/>
      <c r="I542" s="31"/>
      <c r="J542" s="31"/>
      <c r="K542" s="31"/>
      <c r="L542" s="31"/>
      <c r="M542" s="31">
        <v>3655</v>
      </c>
      <c r="N542" s="31"/>
      <c r="O542" s="31">
        <f t="shared" si="79"/>
        <v>14000</v>
      </c>
      <c r="P542" s="31">
        <f t="shared" si="80"/>
        <v>168000</v>
      </c>
    </row>
    <row r="543" spans="1:16" x14ac:dyDescent="0.2">
      <c r="A543" s="15">
        <v>10</v>
      </c>
      <c r="B543" s="8" t="s">
        <v>56</v>
      </c>
      <c r="C543" s="20"/>
      <c r="D543" s="31">
        <v>0.5</v>
      </c>
      <c r="E543" s="31">
        <v>5815</v>
      </c>
      <c r="F543" s="31"/>
      <c r="G543" s="31"/>
      <c r="H543" s="31"/>
      <c r="I543" s="31"/>
      <c r="J543" s="31"/>
      <c r="K543" s="31"/>
      <c r="L543" s="31"/>
      <c r="M543" s="31">
        <v>2185</v>
      </c>
      <c r="N543" s="31"/>
      <c r="O543" s="31">
        <f t="shared" si="79"/>
        <v>4000</v>
      </c>
      <c r="P543" s="31">
        <f t="shared" si="80"/>
        <v>48000</v>
      </c>
    </row>
    <row r="544" spans="1:16" x14ac:dyDescent="0.2">
      <c r="A544" s="15">
        <v>7</v>
      </c>
      <c r="B544" s="8" t="s">
        <v>169</v>
      </c>
      <c r="C544" s="20" t="s">
        <v>106</v>
      </c>
      <c r="D544" s="31">
        <v>0.5</v>
      </c>
      <c r="E544" s="31">
        <v>4920</v>
      </c>
      <c r="F544" s="31"/>
      <c r="G544" s="31"/>
      <c r="H544" s="31"/>
      <c r="I544" s="31"/>
      <c r="J544" s="31"/>
      <c r="K544" s="31"/>
      <c r="L544" s="31"/>
      <c r="M544" s="31">
        <v>3080</v>
      </c>
      <c r="N544" s="31"/>
      <c r="O544" s="31">
        <f t="shared" si="79"/>
        <v>4000</v>
      </c>
      <c r="P544" s="31">
        <f t="shared" si="80"/>
        <v>48000</v>
      </c>
    </row>
    <row r="545" spans="1:16" x14ac:dyDescent="0.2">
      <c r="A545" s="15">
        <v>9</v>
      </c>
      <c r="B545" s="8" t="s">
        <v>139</v>
      </c>
      <c r="C545" s="20" t="s">
        <v>104</v>
      </c>
      <c r="D545" s="31">
        <v>2.5</v>
      </c>
      <c r="E545" s="31">
        <v>5527</v>
      </c>
      <c r="F545" s="31"/>
      <c r="G545" s="31"/>
      <c r="H545" s="31"/>
      <c r="I545" s="31"/>
      <c r="J545" s="31"/>
      <c r="K545" s="31"/>
      <c r="L545" s="31"/>
      <c r="M545" s="31">
        <v>2473</v>
      </c>
      <c r="N545" s="31"/>
      <c r="O545" s="31">
        <f t="shared" si="79"/>
        <v>20000</v>
      </c>
      <c r="P545" s="31">
        <f t="shared" si="80"/>
        <v>240000</v>
      </c>
    </row>
    <row r="546" spans="1:16" ht="13.5" thickBot="1" x14ac:dyDescent="0.25">
      <c r="A546" s="15">
        <v>8</v>
      </c>
      <c r="B546" s="8" t="s">
        <v>139</v>
      </c>
      <c r="C546" s="20" t="s">
        <v>98</v>
      </c>
      <c r="D546" s="31">
        <v>1</v>
      </c>
      <c r="E546" s="31">
        <v>5240</v>
      </c>
      <c r="F546" s="31"/>
      <c r="G546" s="31"/>
      <c r="H546" s="31"/>
      <c r="I546" s="31"/>
      <c r="J546" s="31"/>
      <c r="K546" s="31"/>
      <c r="L546" s="31"/>
      <c r="M546" s="31">
        <v>2760</v>
      </c>
      <c r="N546" s="31"/>
      <c r="O546" s="31">
        <f t="shared" si="79"/>
        <v>8000</v>
      </c>
      <c r="P546" s="31">
        <f t="shared" si="80"/>
        <v>96000</v>
      </c>
    </row>
    <row r="547" spans="1:16" x14ac:dyDescent="0.2">
      <c r="A547" s="41"/>
      <c r="B547" s="42" t="s">
        <v>8</v>
      </c>
      <c r="C547" s="218"/>
      <c r="D547" s="45">
        <f>D511+D512+D513+D514+D515+D516+D517+D518+D519+D520+D521+D522+D523</f>
        <v>30.75</v>
      </c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>
        <f t="shared" ref="O547:P547" si="81">O511+O512+O513+O514+O515+O516+O517+O518+O519+O520+O521+O522+O523</f>
        <v>567000</v>
      </c>
      <c r="P547" s="45">
        <f t="shared" si="81"/>
        <v>6804000</v>
      </c>
    </row>
    <row r="548" spans="1:16" x14ac:dyDescent="0.2">
      <c r="A548" s="43"/>
      <c r="B548" s="26" t="s">
        <v>51</v>
      </c>
      <c r="C548" s="212"/>
      <c r="D548" s="54">
        <f>D524+D525+D526+D527+D528+D529+D530+D531+D532+D533+D534</f>
        <v>35</v>
      </c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>
        <f t="shared" ref="O548:P548" si="82">O524+O525+O526+O527+O528+O529+O530+O531+O532+O533+O534</f>
        <v>472500.3</v>
      </c>
      <c r="P548" s="54">
        <f t="shared" si="82"/>
        <v>5670003.5999999996</v>
      </c>
    </row>
    <row r="549" spans="1:16" x14ac:dyDescent="0.2">
      <c r="A549" s="43"/>
      <c r="B549" s="39" t="s">
        <v>9</v>
      </c>
      <c r="C549" s="212"/>
      <c r="D549" s="54">
        <f>D535</f>
        <v>3</v>
      </c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>
        <f t="shared" ref="O549:P549" si="83">O535</f>
        <v>24000</v>
      </c>
      <c r="P549" s="54">
        <f t="shared" si="83"/>
        <v>288000</v>
      </c>
    </row>
    <row r="550" spans="1:16" x14ac:dyDescent="0.2">
      <c r="A550" s="43"/>
      <c r="B550" s="39" t="s">
        <v>10</v>
      </c>
      <c r="C550" s="212"/>
      <c r="D550" s="54">
        <f>D536+D537+D538+D539+D540+D541+D542+D543+D544+D545+D546</f>
        <v>15.75</v>
      </c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>
        <f t="shared" ref="O550:P550" si="84">O536+O537+O538+O539+O540+O541+O542+O543+O544+O545+O546</f>
        <v>126000</v>
      </c>
      <c r="P550" s="54">
        <f t="shared" si="84"/>
        <v>1512000</v>
      </c>
    </row>
    <row r="551" spans="1:16" ht="13.5" thickBot="1" x14ac:dyDescent="0.25">
      <c r="A551" s="44"/>
      <c r="B551" s="213" t="s">
        <v>11</v>
      </c>
      <c r="C551" s="214"/>
      <c r="D551" s="46">
        <f>SUM(D547:D550)</f>
        <v>84.5</v>
      </c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126">
        <f>SUM(O547:O550)</f>
        <v>1189500.3</v>
      </c>
      <c r="P551" s="46">
        <f>SUM(P547:P550)</f>
        <v>14274003.6</v>
      </c>
    </row>
    <row r="552" spans="1:16" ht="15.75" x14ac:dyDescent="0.25">
      <c r="A552" s="302" t="s">
        <v>185</v>
      </c>
      <c r="B552" s="303"/>
      <c r="C552" s="303"/>
      <c r="D552" s="303"/>
      <c r="E552" s="303"/>
      <c r="F552" s="303"/>
      <c r="G552" s="303"/>
      <c r="H552" s="303"/>
      <c r="I552" s="303"/>
      <c r="J552" s="303"/>
      <c r="K552" s="303"/>
      <c r="L552" s="303"/>
      <c r="M552" s="303"/>
      <c r="N552" s="303"/>
      <c r="O552" s="303"/>
      <c r="P552" s="304"/>
    </row>
    <row r="553" spans="1:16" ht="25.5" x14ac:dyDescent="0.2">
      <c r="A553" s="15">
        <v>11</v>
      </c>
      <c r="B553" s="8" t="s">
        <v>22</v>
      </c>
      <c r="C553" s="20" t="s">
        <v>21</v>
      </c>
      <c r="D553" s="31">
        <v>0.75</v>
      </c>
      <c r="E553" s="31">
        <v>6294</v>
      </c>
      <c r="F553" s="31"/>
      <c r="G553" s="31"/>
      <c r="H553" s="31"/>
      <c r="I553" s="31">
        <v>1258.8</v>
      </c>
      <c r="J553" s="31"/>
      <c r="K553" s="31"/>
      <c r="L553" s="31">
        <v>2517.6</v>
      </c>
      <c r="M553" s="31"/>
      <c r="N553" s="31">
        <v>9929.6</v>
      </c>
      <c r="O553" s="31">
        <f t="shared" ref="O553:O558" si="85">D553*(E553+F553+G553+H553+I553+J553+K553+L553+M553+N553)</f>
        <v>15000</v>
      </c>
      <c r="P553" s="31">
        <f t="shared" ref="P553:P558" si="86">O553*12</f>
        <v>180000</v>
      </c>
    </row>
    <row r="554" spans="1:16" ht="25.5" x14ac:dyDescent="0.2">
      <c r="A554" s="15">
        <v>10</v>
      </c>
      <c r="B554" s="9" t="s">
        <v>28</v>
      </c>
      <c r="C554" s="20" t="s">
        <v>16</v>
      </c>
      <c r="D554" s="31">
        <v>1</v>
      </c>
      <c r="E554" s="31">
        <v>5815</v>
      </c>
      <c r="F554" s="31"/>
      <c r="G554" s="31"/>
      <c r="H554" s="31"/>
      <c r="I554" s="31">
        <v>1163</v>
      </c>
      <c r="J554" s="31"/>
      <c r="K554" s="31"/>
      <c r="L554" s="31">
        <v>2326</v>
      </c>
      <c r="M554" s="31"/>
      <c r="N554" s="31">
        <v>4196</v>
      </c>
      <c r="O554" s="31">
        <f t="shared" si="85"/>
        <v>13500</v>
      </c>
      <c r="P554" s="31">
        <f t="shared" si="86"/>
        <v>162000</v>
      </c>
    </row>
    <row r="555" spans="1:16" ht="25.5" x14ac:dyDescent="0.2">
      <c r="A555" s="15">
        <v>10</v>
      </c>
      <c r="B555" s="9" t="s">
        <v>28</v>
      </c>
      <c r="C555" s="20" t="s">
        <v>16</v>
      </c>
      <c r="D555" s="31">
        <v>1</v>
      </c>
      <c r="E555" s="31">
        <v>5815</v>
      </c>
      <c r="F555" s="31"/>
      <c r="G555" s="31"/>
      <c r="H555" s="31"/>
      <c r="I555" s="31">
        <v>1744.5</v>
      </c>
      <c r="J555" s="31"/>
      <c r="K555" s="31"/>
      <c r="L555" s="31">
        <v>1163</v>
      </c>
      <c r="M555" s="31"/>
      <c r="N555" s="31">
        <v>4777.5</v>
      </c>
      <c r="O555" s="31">
        <f t="shared" si="85"/>
        <v>13500</v>
      </c>
      <c r="P555" s="31">
        <f t="shared" si="86"/>
        <v>162000</v>
      </c>
    </row>
    <row r="556" spans="1:16" ht="25.5" x14ac:dyDescent="0.2">
      <c r="A556" s="15">
        <v>10</v>
      </c>
      <c r="B556" s="9" t="s">
        <v>28</v>
      </c>
      <c r="C556" s="20" t="s">
        <v>16</v>
      </c>
      <c r="D556" s="31">
        <v>2</v>
      </c>
      <c r="E556" s="31">
        <v>5815</v>
      </c>
      <c r="F556" s="31"/>
      <c r="G556" s="31"/>
      <c r="H556" s="31"/>
      <c r="I556" s="31">
        <v>1744.5</v>
      </c>
      <c r="J556" s="31"/>
      <c r="K556" s="31"/>
      <c r="L556" s="31">
        <v>2326</v>
      </c>
      <c r="M556" s="31"/>
      <c r="N556" s="31">
        <v>3614.5</v>
      </c>
      <c r="O556" s="31">
        <f t="shared" si="85"/>
        <v>27000</v>
      </c>
      <c r="P556" s="31">
        <f t="shared" si="86"/>
        <v>324000</v>
      </c>
    </row>
    <row r="557" spans="1:16" ht="25.5" x14ac:dyDescent="0.2">
      <c r="A557" s="15">
        <v>3</v>
      </c>
      <c r="B557" s="9" t="s">
        <v>12</v>
      </c>
      <c r="C557" s="20"/>
      <c r="D557" s="31">
        <v>1</v>
      </c>
      <c r="E557" s="31">
        <v>3770</v>
      </c>
      <c r="F557" s="31"/>
      <c r="G557" s="31"/>
      <c r="H557" s="31"/>
      <c r="I557" s="31"/>
      <c r="J557" s="31"/>
      <c r="K557" s="31"/>
      <c r="L557" s="31"/>
      <c r="M557" s="31">
        <v>4230</v>
      </c>
      <c r="N557" s="31"/>
      <c r="O557" s="31">
        <f t="shared" si="85"/>
        <v>8000</v>
      </c>
      <c r="P557" s="31">
        <f t="shared" si="86"/>
        <v>96000</v>
      </c>
    </row>
    <row r="558" spans="1:16" ht="26.25" thickBot="1" x14ac:dyDescent="0.25">
      <c r="A558" s="47">
        <v>2</v>
      </c>
      <c r="B558" s="12" t="s">
        <v>60</v>
      </c>
      <c r="C558" s="27" t="s">
        <v>21</v>
      </c>
      <c r="D558" s="32">
        <v>1</v>
      </c>
      <c r="E558" s="32">
        <v>3483</v>
      </c>
      <c r="F558" s="32"/>
      <c r="G558" s="32"/>
      <c r="H558" s="32"/>
      <c r="I558" s="32"/>
      <c r="J558" s="32"/>
      <c r="K558" s="32"/>
      <c r="L558" s="32"/>
      <c r="M558" s="32">
        <v>4517</v>
      </c>
      <c r="N558" s="32"/>
      <c r="O558" s="31">
        <f t="shared" si="85"/>
        <v>8000</v>
      </c>
      <c r="P558" s="31">
        <f t="shared" si="86"/>
        <v>96000</v>
      </c>
    </row>
    <row r="559" spans="1:16" s="4" customFormat="1" ht="15" x14ac:dyDescent="0.25">
      <c r="A559" s="41"/>
      <c r="B559" s="42" t="s">
        <v>8</v>
      </c>
      <c r="C559" s="218"/>
      <c r="D559" s="45">
        <f>D553</f>
        <v>0.75</v>
      </c>
      <c r="E559" s="218"/>
      <c r="F559" s="218"/>
      <c r="G559" s="218"/>
      <c r="H559" s="218"/>
      <c r="I559" s="218"/>
      <c r="J559" s="218"/>
      <c r="K559" s="218"/>
      <c r="L559" s="218"/>
      <c r="M559" s="218"/>
      <c r="N559" s="218"/>
      <c r="O559" s="45">
        <f>O553</f>
        <v>15000</v>
      </c>
      <c r="P559" s="45">
        <f>P553</f>
        <v>180000</v>
      </c>
    </row>
    <row r="560" spans="1:16" s="4" customFormat="1" ht="15" x14ac:dyDescent="0.25">
      <c r="A560" s="43"/>
      <c r="B560" s="26" t="s">
        <v>51</v>
      </c>
      <c r="C560" s="212"/>
      <c r="D560" s="54">
        <f>D554+D555+D556</f>
        <v>4</v>
      </c>
      <c r="E560" s="212"/>
      <c r="F560" s="212"/>
      <c r="G560" s="212"/>
      <c r="H560" s="212"/>
      <c r="I560" s="212"/>
      <c r="J560" s="212"/>
      <c r="K560" s="212"/>
      <c r="L560" s="212"/>
      <c r="M560" s="212"/>
      <c r="N560" s="212"/>
      <c r="O560" s="54">
        <f>O554+O555+O556</f>
        <v>54000</v>
      </c>
      <c r="P560" s="54">
        <f>P554+P555+P556</f>
        <v>648000</v>
      </c>
    </row>
    <row r="561" spans="1:16" s="4" customFormat="1" ht="15" x14ac:dyDescent="0.25">
      <c r="A561" s="43"/>
      <c r="B561" s="39" t="s">
        <v>9</v>
      </c>
      <c r="C561" s="212"/>
      <c r="D561" s="54">
        <f>D557</f>
        <v>1</v>
      </c>
      <c r="E561" s="212"/>
      <c r="F561" s="212"/>
      <c r="G561" s="212"/>
      <c r="H561" s="212"/>
      <c r="I561" s="212"/>
      <c r="J561" s="212"/>
      <c r="K561" s="212"/>
      <c r="L561" s="212"/>
      <c r="M561" s="212"/>
      <c r="N561" s="212"/>
      <c r="O561" s="54">
        <f>O557</f>
        <v>8000</v>
      </c>
      <c r="P561" s="54">
        <f>P557</f>
        <v>96000</v>
      </c>
    </row>
    <row r="562" spans="1:16" s="4" customFormat="1" ht="15" x14ac:dyDescent="0.25">
      <c r="A562" s="43"/>
      <c r="B562" s="39" t="s">
        <v>10</v>
      </c>
      <c r="C562" s="212"/>
      <c r="D562" s="54">
        <f>D558</f>
        <v>1</v>
      </c>
      <c r="E562" s="212"/>
      <c r="F562" s="212"/>
      <c r="G562" s="212"/>
      <c r="H562" s="212"/>
      <c r="I562" s="212"/>
      <c r="J562" s="212"/>
      <c r="K562" s="212"/>
      <c r="L562" s="212"/>
      <c r="M562" s="212"/>
      <c r="N562" s="212"/>
      <c r="O562" s="54">
        <f>O558</f>
        <v>8000</v>
      </c>
      <c r="P562" s="54">
        <f>P558</f>
        <v>96000</v>
      </c>
    </row>
    <row r="563" spans="1:16" s="4" customFormat="1" ht="15.75" thickBot="1" x14ac:dyDescent="0.3">
      <c r="A563" s="44"/>
      <c r="B563" s="213" t="s">
        <v>11</v>
      </c>
      <c r="C563" s="214"/>
      <c r="D563" s="46">
        <f>D559+D560+D561+D562</f>
        <v>6.75</v>
      </c>
      <c r="E563" s="214"/>
      <c r="F563" s="214"/>
      <c r="G563" s="214"/>
      <c r="H563" s="214"/>
      <c r="I563" s="214"/>
      <c r="J563" s="214"/>
      <c r="K563" s="214"/>
      <c r="L563" s="214"/>
      <c r="M563" s="214"/>
      <c r="N563" s="214"/>
      <c r="O563" s="46">
        <f>O559+O560+O561+O562</f>
        <v>85000</v>
      </c>
      <c r="P563" s="46">
        <f>P559+P560+P561+P562</f>
        <v>1020000</v>
      </c>
    </row>
    <row r="564" spans="1:16" ht="15.75" x14ac:dyDescent="0.25">
      <c r="A564" s="302" t="s">
        <v>186</v>
      </c>
      <c r="B564" s="303"/>
      <c r="C564" s="303"/>
      <c r="D564" s="303"/>
      <c r="E564" s="303"/>
      <c r="F564" s="303"/>
      <c r="G564" s="303"/>
      <c r="H564" s="303"/>
      <c r="I564" s="303"/>
      <c r="J564" s="303"/>
      <c r="K564" s="303"/>
      <c r="L564" s="303"/>
      <c r="M564" s="303"/>
      <c r="N564" s="303"/>
      <c r="O564" s="303"/>
      <c r="P564" s="304"/>
    </row>
    <row r="565" spans="1:16" ht="25.5" x14ac:dyDescent="0.2">
      <c r="A565" s="15">
        <v>11</v>
      </c>
      <c r="B565" s="9" t="s">
        <v>132</v>
      </c>
      <c r="C565" s="20" t="s">
        <v>131</v>
      </c>
      <c r="D565" s="31">
        <v>1</v>
      </c>
      <c r="E565" s="31">
        <v>6294</v>
      </c>
      <c r="F565" s="31"/>
      <c r="G565" s="31"/>
      <c r="H565" s="34"/>
      <c r="I565" s="31"/>
      <c r="J565" s="31"/>
      <c r="K565" s="31"/>
      <c r="L565" s="31"/>
      <c r="M565" s="31"/>
      <c r="N565" s="31">
        <v>13706</v>
      </c>
      <c r="O565" s="31">
        <f>D565*(E565+F565+G565+H565+I565+J565+K565+L565+M565+N565)</f>
        <v>20000</v>
      </c>
      <c r="P565" s="31">
        <f t="shared" ref="P565:P570" si="87">O565*12</f>
        <v>240000</v>
      </c>
    </row>
    <row r="566" spans="1:16" ht="25.5" x14ac:dyDescent="0.2">
      <c r="A566" s="15">
        <v>7</v>
      </c>
      <c r="B566" s="9" t="s">
        <v>133</v>
      </c>
      <c r="C566" s="20" t="s">
        <v>21</v>
      </c>
      <c r="D566" s="31">
        <v>1</v>
      </c>
      <c r="E566" s="31">
        <v>4920</v>
      </c>
      <c r="F566" s="31"/>
      <c r="G566" s="31"/>
      <c r="H566" s="34"/>
      <c r="I566" s="31">
        <v>492</v>
      </c>
      <c r="J566" s="31"/>
      <c r="K566" s="31"/>
      <c r="L566" s="31">
        <v>492</v>
      </c>
      <c r="M566" s="31"/>
      <c r="N566" s="31">
        <v>7596</v>
      </c>
      <c r="O566" s="31">
        <f>D566*(E566+F566+G566+H566+I566+J566+K566+L566+M566+N566)</f>
        <v>13500</v>
      </c>
      <c r="P566" s="31">
        <f t="shared" si="87"/>
        <v>162000</v>
      </c>
    </row>
    <row r="567" spans="1:16" ht="25.5" x14ac:dyDescent="0.2">
      <c r="A567" s="15">
        <v>10</v>
      </c>
      <c r="B567" s="9" t="s">
        <v>134</v>
      </c>
      <c r="C567" s="20" t="s">
        <v>16</v>
      </c>
      <c r="D567" s="31">
        <v>1</v>
      </c>
      <c r="E567" s="31">
        <v>5815</v>
      </c>
      <c r="F567" s="31"/>
      <c r="G567" s="31"/>
      <c r="H567" s="34"/>
      <c r="I567" s="31">
        <v>1744.5</v>
      </c>
      <c r="J567" s="31"/>
      <c r="K567" s="31"/>
      <c r="L567" s="31">
        <v>1163</v>
      </c>
      <c r="M567" s="31"/>
      <c r="N567" s="31">
        <v>4777.5</v>
      </c>
      <c r="O567" s="31">
        <f>E567+I567+L567+N567</f>
        <v>13500</v>
      </c>
      <c r="P567" s="31">
        <f t="shared" si="87"/>
        <v>162000</v>
      </c>
    </row>
    <row r="568" spans="1:16" ht="25.5" x14ac:dyDescent="0.2">
      <c r="A568" s="15">
        <v>10</v>
      </c>
      <c r="B568" s="9" t="s">
        <v>134</v>
      </c>
      <c r="C568" s="20" t="s">
        <v>16</v>
      </c>
      <c r="D568" s="31">
        <v>1</v>
      </c>
      <c r="E568" s="31">
        <v>5815</v>
      </c>
      <c r="F568" s="31"/>
      <c r="G568" s="31"/>
      <c r="H568" s="34"/>
      <c r="I568" s="31">
        <v>1744.5</v>
      </c>
      <c r="J568" s="31"/>
      <c r="K568" s="31"/>
      <c r="L568" s="31">
        <v>2326</v>
      </c>
      <c r="M568" s="31"/>
      <c r="N568" s="31">
        <v>3614.5</v>
      </c>
      <c r="O568" s="31">
        <f>D568*(E568+F568+G568+H568+I568+J568+K568+L568+M568+N568)</f>
        <v>13500</v>
      </c>
      <c r="P568" s="31">
        <f t="shared" si="87"/>
        <v>162000</v>
      </c>
    </row>
    <row r="569" spans="1:16" ht="25.5" x14ac:dyDescent="0.2">
      <c r="A569" s="15">
        <v>3</v>
      </c>
      <c r="B569" s="9" t="s">
        <v>12</v>
      </c>
      <c r="C569" s="20"/>
      <c r="D569" s="31">
        <v>0.5</v>
      </c>
      <c r="E569" s="31">
        <v>3770</v>
      </c>
      <c r="F569" s="31"/>
      <c r="G569" s="31"/>
      <c r="H569" s="34"/>
      <c r="I569" s="31"/>
      <c r="J569" s="31"/>
      <c r="K569" s="31"/>
      <c r="L569" s="31"/>
      <c r="M569" s="31">
        <v>4230</v>
      </c>
      <c r="N569" s="31"/>
      <c r="O569" s="31">
        <f>D569*(E569+F569+G569+H569+I569+J569+K569+L569+M569+N569)</f>
        <v>4000</v>
      </c>
      <c r="P569" s="31">
        <f t="shared" si="87"/>
        <v>48000</v>
      </c>
    </row>
    <row r="570" spans="1:16" ht="26.25" thickBot="1" x14ac:dyDescent="0.25">
      <c r="A570" s="47">
        <v>2</v>
      </c>
      <c r="B570" s="12" t="s">
        <v>230</v>
      </c>
      <c r="C570" s="27" t="s">
        <v>21</v>
      </c>
      <c r="D570" s="32">
        <v>1</v>
      </c>
      <c r="E570" s="32">
        <v>3483</v>
      </c>
      <c r="F570" s="32"/>
      <c r="G570" s="32"/>
      <c r="H570" s="125"/>
      <c r="I570" s="32"/>
      <c r="J570" s="32"/>
      <c r="K570" s="32"/>
      <c r="L570" s="32"/>
      <c r="M570" s="32">
        <v>4517</v>
      </c>
      <c r="N570" s="32"/>
      <c r="O570" s="31">
        <f>D570*(E570+F570+G570+H570+I570+J570+K570+L570+M570+N570)</f>
        <v>8000</v>
      </c>
      <c r="P570" s="31">
        <f t="shared" si="87"/>
        <v>96000</v>
      </c>
    </row>
    <row r="571" spans="1:16" s="4" customFormat="1" ht="15" x14ac:dyDescent="0.25">
      <c r="A571" s="41"/>
      <c r="B571" s="42" t="s">
        <v>8</v>
      </c>
      <c r="C571" s="218"/>
      <c r="D571" s="45">
        <f>D565</f>
        <v>1</v>
      </c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5">
        <f>O565</f>
        <v>20000</v>
      </c>
      <c r="P571" s="45">
        <f>P565</f>
        <v>240000</v>
      </c>
    </row>
    <row r="572" spans="1:16" s="4" customFormat="1" ht="15" x14ac:dyDescent="0.25">
      <c r="A572" s="43"/>
      <c r="B572" s="26" t="s">
        <v>51</v>
      </c>
      <c r="C572" s="212"/>
      <c r="D572" s="54">
        <f>D566+D567+D568</f>
        <v>3</v>
      </c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54">
        <f>O566+O567+O568</f>
        <v>40500</v>
      </c>
      <c r="P572" s="54">
        <f>O572*12</f>
        <v>486000</v>
      </c>
    </row>
    <row r="573" spans="1:16" s="4" customFormat="1" ht="15" x14ac:dyDescent="0.25">
      <c r="A573" s="43"/>
      <c r="B573" s="39" t="s">
        <v>52</v>
      </c>
      <c r="C573" s="212"/>
      <c r="D573" s="54">
        <f>D569</f>
        <v>0.5</v>
      </c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54">
        <f>O569</f>
        <v>4000</v>
      </c>
      <c r="P573" s="54">
        <f>P569</f>
        <v>48000</v>
      </c>
    </row>
    <row r="574" spans="1:16" s="4" customFormat="1" ht="15" x14ac:dyDescent="0.25">
      <c r="A574" s="43"/>
      <c r="B574" s="39" t="s">
        <v>10</v>
      </c>
      <c r="C574" s="212"/>
      <c r="D574" s="54">
        <f>D570</f>
        <v>1</v>
      </c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54">
        <f>O570</f>
        <v>8000</v>
      </c>
      <c r="P574" s="54">
        <f>P570</f>
        <v>96000</v>
      </c>
    </row>
    <row r="575" spans="1:16" s="4" customFormat="1" ht="15.75" thickBot="1" x14ac:dyDescent="0.3">
      <c r="A575" s="44"/>
      <c r="B575" s="213" t="s">
        <v>11</v>
      </c>
      <c r="C575" s="214"/>
      <c r="D575" s="46">
        <f>D571+D572+D573+D574</f>
        <v>5.5</v>
      </c>
      <c r="E575" s="213"/>
      <c r="F575" s="213"/>
      <c r="G575" s="213"/>
      <c r="H575" s="213"/>
      <c r="I575" s="213"/>
      <c r="J575" s="213"/>
      <c r="K575" s="213"/>
      <c r="L575" s="213"/>
      <c r="M575" s="213"/>
      <c r="N575" s="213"/>
      <c r="O575" s="46">
        <f>O571+O572+O573+O574</f>
        <v>72500</v>
      </c>
      <c r="P575" s="46">
        <f>P571+P572+P573+P574</f>
        <v>870000</v>
      </c>
    </row>
    <row r="576" spans="1:16" ht="15.75" x14ac:dyDescent="0.25">
      <c r="A576" s="302" t="s">
        <v>187</v>
      </c>
      <c r="B576" s="303"/>
      <c r="C576" s="303"/>
      <c r="D576" s="303"/>
      <c r="E576" s="303"/>
      <c r="F576" s="303"/>
      <c r="G576" s="303"/>
      <c r="H576" s="303"/>
      <c r="I576" s="303"/>
      <c r="J576" s="303"/>
      <c r="K576" s="303"/>
      <c r="L576" s="303"/>
      <c r="M576" s="303"/>
      <c r="N576" s="303"/>
      <c r="O576" s="303"/>
      <c r="P576" s="304"/>
    </row>
    <row r="577" spans="1:16" ht="25.5" x14ac:dyDescent="0.2">
      <c r="A577" s="15">
        <v>13</v>
      </c>
      <c r="B577" s="9" t="s">
        <v>231</v>
      </c>
      <c r="C577" s="20" t="s">
        <v>104</v>
      </c>
      <c r="D577" s="31">
        <v>1</v>
      </c>
      <c r="E577" s="31">
        <v>7253</v>
      </c>
      <c r="F577" s="31"/>
      <c r="G577" s="31"/>
      <c r="H577" s="34"/>
      <c r="I577" s="31">
        <v>2175.9</v>
      </c>
      <c r="J577" s="31"/>
      <c r="K577" s="31"/>
      <c r="L577" s="31">
        <v>2901.2</v>
      </c>
      <c r="M577" s="31"/>
      <c r="N577" s="31">
        <v>7669.9</v>
      </c>
      <c r="O577" s="31">
        <f>D577*(E577+F577+G577+H577+I577+J577+K577+L577+M577+N577)</f>
        <v>20000</v>
      </c>
      <c r="P577" s="31">
        <f>O577*12</f>
        <v>240000</v>
      </c>
    </row>
    <row r="578" spans="1:16" ht="25.5" x14ac:dyDescent="0.2">
      <c r="A578" s="15">
        <v>10</v>
      </c>
      <c r="B578" s="9" t="s">
        <v>232</v>
      </c>
      <c r="C578" s="20" t="s">
        <v>16</v>
      </c>
      <c r="D578" s="31">
        <v>1</v>
      </c>
      <c r="E578" s="31">
        <v>5815</v>
      </c>
      <c r="F578" s="31"/>
      <c r="G578" s="31"/>
      <c r="H578" s="34"/>
      <c r="I578" s="31">
        <v>1744.5</v>
      </c>
      <c r="J578" s="31"/>
      <c r="K578" s="31"/>
      <c r="L578" s="31">
        <v>2326</v>
      </c>
      <c r="M578" s="31"/>
      <c r="N578" s="31">
        <v>3614.5</v>
      </c>
      <c r="O578" s="31">
        <f>D578*(E578+F578+G578+H578+I578+J578+K578+L578+M578+N578)</f>
        <v>13500</v>
      </c>
      <c r="P578" s="31">
        <f>O578*12</f>
        <v>162000</v>
      </c>
    </row>
    <row r="579" spans="1:16" ht="25.5" x14ac:dyDescent="0.2">
      <c r="A579" s="15">
        <v>7</v>
      </c>
      <c r="B579" s="9" t="s">
        <v>232</v>
      </c>
      <c r="C579" s="20" t="s">
        <v>21</v>
      </c>
      <c r="D579" s="31">
        <v>1</v>
      </c>
      <c r="E579" s="31">
        <v>4920</v>
      </c>
      <c r="F579" s="31"/>
      <c r="G579" s="31"/>
      <c r="H579" s="34"/>
      <c r="I579" s="31">
        <v>984</v>
      </c>
      <c r="J579" s="31"/>
      <c r="K579" s="31"/>
      <c r="L579" s="31"/>
      <c r="M579" s="31"/>
      <c r="N579" s="31">
        <v>7596</v>
      </c>
      <c r="O579" s="31">
        <f>D579*(E579+F579+G579+H579+I579+J579+K579+L579+M579+N579)</f>
        <v>13500</v>
      </c>
      <c r="P579" s="31">
        <f>O579*12</f>
        <v>162000</v>
      </c>
    </row>
    <row r="580" spans="1:16" ht="25.5" x14ac:dyDescent="0.2">
      <c r="A580" s="15">
        <v>3</v>
      </c>
      <c r="B580" s="9" t="s">
        <v>12</v>
      </c>
      <c r="C580" s="20"/>
      <c r="D580" s="31">
        <v>0.5</v>
      </c>
      <c r="E580" s="31">
        <v>3770</v>
      </c>
      <c r="F580" s="31"/>
      <c r="G580" s="31"/>
      <c r="H580" s="34"/>
      <c r="I580" s="31"/>
      <c r="J580" s="31"/>
      <c r="K580" s="31"/>
      <c r="L580" s="31"/>
      <c r="M580" s="31">
        <v>4230</v>
      </c>
      <c r="N580" s="31"/>
      <c r="O580" s="31">
        <f>D580*(E580+F580+G580+H580+I580+J580+K580+L580+M580+N580)</f>
        <v>4000</v>
      </c>
      <c r="P580" s="31">
        <f>O580*12</f>
        <v>48000</v>
      </c>
    </row>
    <row r="581" spans="1:16" ht="26.25" thickBot="1" x14ac:dyDescent="0.25">
      <c r="A581" s="47">
        <v>2</v>
      </c>
      <c r="B581" s="12" t="s">
        <v>60</v>
      </c>
      <c r="C581" s="27" t="s">
        <v>21</v>
      </c>
      <c r="D581" s="32">
        <v>1</v>
      </c>
      <c r="E581" s="32">
        <v>3483</v>
      </c>
      <c r="F581" s="32"/>
      <c r="G581" s="32"/>
      <c r="H581" s="125"/>
      <c r="I581" s="32"/>
      <c r="J581" s="32"/>
      <c r="K581" s="32"/>
      <c r="L581" s="32"/>
      <c r="M581" s="32">
        <v>4517</v>
      </c>
      <c r="N581" s="32"/>
      <c r="O581" s="31">
        <f>D581*(E581+F581+G581+H581+I581+J581+K581+L581+M581+N581)</f>
        <v>8000</v>
      </c>
      <c r="P581" s="31">
        <f>O581*12</f>
        <v>96000</v>
      </c>
    </row>
    <row r="582" spans="1:16" s="4" customFormat="1" ht="15" x14ac:dyDescent="0.25">
      <c r="A582" s="41"/>
      <c r="B582" s="42" t="s">
        <v>8</v>
      </c>
      <c r="C582" s="218"/>
      <c r="D582" s="45">
        <f>D577</f>
        <v>1</v>
      </c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5">
        <f>O577</f>
        <v>20000</v>
      </c>
      <c r="P582" s="219">
        <f>P577</f>
        <v>240000</v>
      </c>
    </row>
    <row r="583" spans="1:16" s="4" customFormat="1" ht="15" x14ac:dyDescent="0.25">
      <c r="A583" s="43"/>
      <c r="B583" s="26" t="s">
        <v>51</v>
      </c>
      <c r="C583" s="212"/>
      <c r="D583" s="54">
        <f>D578+D579</f>
        <v>2</v>
      </c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54">
        <f>O578+O579</f>
        <v>27000</v>
      </c>
      <c r="P583" s="54">
        <f>P578+P579</f>
        <v>324000</v>
      </c>
    </row>
    <row r="584" spans="1:16" s="4" customFormat="1" ht="15" x14ac:dyDescent="0.25">
      <c r="A584" s="43"/>
      <c r="B584" s="39" t="s">
        <v>9</v>
      </c>
      <c r="C584" s="212"/>
      <c r="D584" s="54">
        <f>D580</f>
        <v>0.5</v>
      </c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54">
        <f>O580</f>
        <v>4000</v>
      </c>
      <c r="P584" s="54">
        <f>P580</f>
        <v>48000</v>
      </c>
    </row>
    <row r="585" spans="1:16" s="4" customFormat="1" ht="15" x14ac:dyDescent="0.25">
      <c r="A585" s="43"/>
      <c r="B585" s="39" t="s">
        <v>10</v>
      </c>
      <c r="C585" s="212"/>
      <c r="D585" s="54">
        <f>D581</f>
        <v>1</v>
      </c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54">
        <f>O581</f>
        <v>8000</v>
      </c>
      <c r="P585" s="54">
        <f>P581</f>
        <v>96000</v>
      </c>
    </row>
    <row r="586" spans="1:16" s="4" customFormat="1" ht="15.75" thickBot="1" x14ac:dyDescent="0.3">
      <c r="A586" s="44"/>
      <c r="B586" s="213" t="s">
        <v>11</v>
      </c>
      <c r="C586" s="214"/>
      <c r="D586" s="46">
        <f>D582+D583+D584+D585</f>
        <v>4.5</v>
      </c>
      <c r="E586" s="213"/>
      <c r="F586" s="213"/>
      <c r="G586" s="213"/>
      <c r="H586" s="213"/>
      <c r="I586" s="213"/>
      <c r="J586" s="213"/>
      <c r="K586" s="213"/>
      <c r="L586" s="213"/>
      <c r="M586" s="213"/>
      <c r="N586" s="213"/>
      <c r="O586" s="46">
        <f>O582+O583+O584+O585</f>
        <v>59000</v>
      </c>
      <c r="P586" s="46">
        <f>P582+P583+P584+P585</f>
        <v>708000</v>
      </c>
    </row>
    <row r="587" spans="1:16" ht="15.75" x14ac:dyDescent="0.25">
      <c r="A587" s="302" t="s">
        <v>420</v>
      </c>
      <c r="B587" s="303"/>
      <c r="C587" s="303"/>
      <c r="D587" s="303"/>
      <c r="E587" s="303"/>
      <c r="F587" s="303"/>
      <c r="G587" s="303"/>
      <c r="H587" s="303"/>
      <c r="I587" s="303"/>
      <c r="J587" s="303"/>
      <c r="K587" s="303"/>
      <c r="L587" s="303"/>
      <c r="M587" s="303"/>
      <c r="N587" s="303"/>
      <c r="O587" s="303"/>
      <c r="P587" s="304"/>
    </row>
    <row r="588" spans="1:16" s="6" customFormat="1" x14ac:dyDescent="0.2">
      <c r="A588" s="15"/>
      <c r="B588" s="10" t="s">
        <v>61</v>
      </c>
      <c r="C588" s="123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31"/>
      <c r="P588" s="34"/>
    </row>
    <row r="589" spans="1:16" s="6" customFormat="1" x14ac:dyDescent="0.2">
      <c r="A589" s="15">
        <v>7</v>
      </c>
      <c r="B589" s="9" t="s">
        <v>215</v>
      </c>
      <c r="C589" s="20" t="s">
        <v>21</v>
      </c>
      <c r="D589" s="31">
        <v>1</v>
      </c>
      <c r="E589" s="31">
        <v>4920</v>
      </c>
      <c r="F589" s="31">
        <v>492</v>
      </c>
      <c r="G589" s="31"/>
      <c r="H589" s="31"/>
      <c r="I589" s="31">
        <v>1623.6</v>
      </c>
      <c r="J589" s="31"/>
      <c r="K589" s="31"/>
      <c r="L589" s="31"/>
      <c r="M589" s="31"/>
      <c r="N589" s="31">
        <v>6464.4</v>
      </c>
      <c r="O589" s="31">
        <f>D589*(E589+F589+G589+H589+I589+J589+K589+L589+M589+N589)</f>
        <v>13500</v>
      </c>
      <c r="P589" s="31">
        <f t="shared" ref="P589:P649" si="88">O589*12</f>
        <v>162000</v>
      </c>
    </row>
    <row r="590" spans="1:16" s="6" customFormat="1" x14ac:dyDescent="0.2">
      <c r="A590" s="15"/>
      <c r="B590" s="13" t="s">
        <v>62</v>
      </c>
      <c r="C590" s="124"/>
      <c r="D590" s="100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1"/>
      <c r="P590" s="31"/>
    </row>
    <row r="591" spans="1:16" s="6" customFormat="1" x14ac:dyDescent="0.2">
      <c r="A591" s="15">
        <v>9</v>
      </c>
      <c r="B591" s="9" t="s">
        <v>216</v>
      </c>
      <c r="C591" s="20" t="s">
        <v>16</v>
      </c>
      <c r="D591" s="31">
        <v>1</v>
      </c>
      <c r="E591" s="34">
        <v>5527</v>
      </c>
      <c r="F591" s="34">
        <v>552.70000000000005</v>
      </c>
      <c r="G591" s="34"/>
      <c r="H591" s="34"/>
      <c r="I591" s="34">
        <v>1823.91</v>
      </c>
      <c r="J591" s="34"/>
      <c r="K591" s="34"/>
      <c r="L591" s="34"/>
      <c r="M591" s="34"/>
      <c r="N591" s="34">
        <v>5596.39</v>
      </c>
      <c r="O591" s="31">
        <f t="shared" ref="O591:O649" si="89">D591*(E591+F591+G591+H591+I591+J591+K591+L591+M591+N591)</f>
        <v>13500</v>
      </c>
      <c r="P591" s="31">
        <f t="shared" si="88"/>
        <v>162000</v>
      </c>
    </row>
    <row r="592" spans="1:16" s="6" customFormat="1" x14ac:dyDescent="0.2">
      <c r="A592" s="15"/>
      <c r="B592" s="13" t="s">
        <v>63</v>
      </c>
      <c r="C592" s="124"/>
      <c r="D592" s="100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1"/>
      <c r="P592" s="31"/>
    </row>
    <row r="593" spans="1:16" s="6" customFormat="1" x14ac:dyDescent="0.2">
      <c r="A593" s="15">
        <v>7</v>
      </c>
      <c r="B593" s="9" t="s">
        <v>215</v>
      </c>
      <c r="C593" s="20" t="s">
        <v>21</v>
      </c>
      <c r="D593" s="31">
        <v>1</v>
      </c>
      <c r="E593" s="34">
        <v>4920</v>
      </c>
      <c r="F593" s="34">
        <v>492</v>
      </c>
      <c r="G593" s="34"/>
      <c r="H593" s="34"/>
      <c r="I593" s="34">
        <v>1082.4000000000001</v>
      </c>
      <c r="J593" s="34"/>
      <c r="K593" s="34"/>
      <c r="L593" s="34"/>
      <c r="M593" s="34"/>
      <c r="N593" s="34">
        <v>7005.6</v>
      </c>
      <c r="O593" s="31">
        <f t="shared" si="89"/>
        <v>13500</v>
      </c>
      <c r="P593" s="31">
        <f t="shared" si="88"/>
        <v>162000</v>
      </c>
    </row>
    <row r="594" spans="1:16" s="6" customFormat="1" x14ac:dyDescent="0.2">
      <c r="A594" s="15"/>
      <c r="B594" s="13" t="s">
        <v>64</v>
      </c>
      <c r="C594" s="124"/>
      <c r="D594" s="15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1"/>
      <c r="P594" s="31"/>
    </row>
    <row r="595" spans="1:16" s="6" customFormat="1" ht="25.5" x14ac:dyDescent="0.2">
      <c r="A595" s="15">
        <v>10</v>
      </c>
      <c r="B595" s="9" t="s">
        <v>217</v>
      </c>
      <c r="C595" s="20" t="s">
        <v>16</v>
      </c>
      <c r="D595" s="31">
        <v>1</v>
      </c>
      <c r="E595" s="34">
        <v>5815</v>
      </c>
      <c r="F595" s="34">
        <v>581.5</v>
      </c>
      <c r="G595" s="34"/>
      <c r="H595" s="34"/>
      <c r="I595" s="34">
        <v>1279.3</v>
      </c>
      <c r="J595" s="34"/>
      <c r="K595" s="34"/>
      <c r="L595" s="34"/>
      <c r="M595" s="34"/>
      <c r="N595" s="34">
        <v>5824.2</v>
      </c>
      <c r="O595" s="31">
        <f t="shared" si="89"/>
        <v>13500</v>
      </c>
      <c r="P595" s="31">
        <f t="shared" si="88"/>
        <v>162000</v>
      </c>
    </row>
    <row r="596" spans="1:16" s="6" customFormat="1" x14ac:dyDescent="0.2">
      <c r="A596" s="15"/>
      <c r="B596" s="13" t="s">
        <v>65</v>
      </c>
      <c r="C596" s="124"/>
      <c r="D596" s="100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1"/>
      <c r="P596" s="31"/>
    </row>
    <row r="597" spans="1:16" s="6" customFormat="1" x14ac:dyDescent="0.2">
      <c r="A597" s="15">
        <v>9</v>
      </c>
      <c r="B597" s="9" t="s">
        <v>216</v>
      </c>
      <c r="C597" s="20" t="s">
        <v>16</v>
      </c>
      <c r="D597" s="31">
        <v>1</v>
      </c>
      <c r="E597" s="34">
        <v>5527</v>
      </c>
      <c r="F597" s="34">
        <v>552.70000000000005</v>
      </c>
      <c r="G597" s="34"/>
      <c r="H597" s="34"/>
      <c r="I597" s="34">
        <v>1823.91</v>
      </c>
      <c r="J597" s="34"/>
      <c r="K597" s="34"/>
      <c r="L597" s="34"/>
      <c r="M597" s="34"/>
      <c r="N597" s="34">
        <v>5596.39</v>
      </c>
      <c r="O597" s="31">
        <f t="shared" si="89"/>
        <v>13500</v>
      </c>
      <c r="P597" s="31">
        <f t="shared" si="88"/>
        <v>162000</v>
      </c>
    </row>
    <row r="598" spans="1:16" s="6" customFormat="1" x14ac:dyDescent="0.2">
      <c r="A598" s="15"/>
      <c r="B598" s="13" t="s">
        <v>66</v>
      </c>
      <c r="C598" s="124"/>
      <c r="D598" s="100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1"/>
      <c r="P598" s="31"/>
    </row>
    <row r="599" spans="1:16" s="6" customFormat="1" x14ac:dyDescent="0.2">
      <c r="A599" s="15">
        <v>10</v>
      </c>
      <c r="B599" s="7" t="s">
        <v>218</v>
      </c>
      <c r="C599" s="15" t="s">
        <v>16</v>
      </c>
      <c r="D599" s="31">
        <v>1</v>
      </c>
      <c r="E599" s="34">
        <v>5815</v>
      </c>
      <c r="F599" s="34">
        <v>581.5</v>
      </c>
      <c r="G599" s="34"/>
      <c r="H599" s="34"/>
      <c r="I599" s="34">
        <v>1918.95</v>
      </c>
      <c r="J599" s="34"/>
      <c r="K599" s="34"/>
      <c r="L599" s="34"/>
      <c r="M599" s="34"/>
      <c r="N599" s="34">
        <v>5184.55</v>
      </c>
      <c r="O599" s="31">
        <f t="shared" si="89"/>
        <v>13500</v>
      </c>
      <c r="P599" s="31">
        <f t="shared" si="88"/>
        <v>162000</v>
      </c>
    </row>
    <row r="600" spans="1:16" s="6" customFormat="1" x14ac:dyDescent="0.2">
      <c r="A600" s="15"/>
      <c r="B600" s="13" t="s">
        <v>67</v>
      </c>
      <c r="C600" s="124"/>
      <c r="D600" s="100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1"/>
      <c r="P600" s="31"/>
    </row>
    <row r="601" spans="1:16" s="6" customFormat="1" x14ac:dyDescent="0.2">
      <c r="A601" s="15">
        <v>9</v>
      </c>
      <c r="B601" s="9" t="s">
        <v>216</v>
      </c>
      <c r="C601" s="20" t="s">
        <v>16</v>
      </c>
      <c r="D601" s="31">
        <v>1</v>
      </c>
      <c r="E601" s="34">
        <v>5527</v>
      </c>
      <c r="F601" s="34">
        <v>552.70000000000005</v>
      </c>
      <c r="G601" s="34"/>
      <c r="H601" s="34"/>
      <c r="I601" s="34">
        <v>1823.91</v>
      </c>
      <c r="J601" s="34"/>
      <c r="K601" s="34"/>
      <c r="L601" s="34"/>
      <c r="M601" s="34"/>
      <c r="N601" s="34">
        <v>5596.39</v>
      </c>
      <c r="O601" s="31">
        <f t="shared" si="89"/>
        <v>13500</v>
      </c>
      <c r="P601" s="31">
        <f t="shared" si="88"/>
        <v>162000</v>
      </c>
    </row>
    <row r="602" spans="1:16" s="6" customFormat="1" x14ac:dyDescent="0.2">
      <c r="A602" s="15"/>
      <c r="B602" s="13" t="s">
        <v>68</v>
      </c>
      <c r="C602" s="124"/>
      <c r="D602" s="100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1"/>
      <c r="P602" s="31"/>
    </row>
    <row r="603" spans="1:16" s="6" customFormat="1" x14ac:dyDescent="0.2">
      <c r="A603" s="15">
        <v>10</v>
      </c>
      <c r="B603" s="7" t="s">
        <v>215</v>
      </c>
      <c r="C603" s="15" t="s">
        <v>16</v>
      </c>
      <c r="D603" s="31">
        <v>1</v>
      </c>
      <c r="E603" s="34">
        <v>5815</v>
      </c>
      <c r="F603" s="34">
        <v>581.5</v>
      </c>
      <c r="G603" s="34"/>
      <c r="H603" s="34"/>
      <c r="I603" s="34">
        <v>1918.95</v>
      </c>
      <c r="J603" s="34"/>
      <c r="K603" s="34"/>
      <c r="L603" s="34"/>
      <c r="M603" s="34"/>
      <c r="N603" s="34">
        <v>5184.55</v>
      </c>
      <c r="O603" s="31">
        <f t="shared" si="89"/>
        <v>13500</v>
      </c>
      <c r="P603" s="31">
        <f t="shared" si="88"/>
        <v>162000</v>
      </c>
    </row>
    <row r="604" spans="1:16" s="6" customFormat="1" x14ac:dyDescent="0.2">
      <c r="A604" s="15"/>
      <c r="B604" s="13" t="s">
        <v>69</v>
      </c>
      <c r="C604" s="124"/>
      <c r="D604" s="100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1"/>
      <c r="P604" s="31"/>
    </row>
    <row r="605" spans="1:16" s="6" customFormat="1" x14ac:dyDescent="0.2">
      <c r="A605" s="15">
        <v>10</v>
      </c>
      <c r="B605" s="7" t="s">
        <v>215</v>
      </c>
      <c r="C605" s="15" t="s">
        <v>16</v>
      </c>
      <c r="D605" s="31">
        <v>1</v>
      </c>
      <c r="E605" s="34">
        <v>5815</v>
      </c>
      <c r="F605" s="34">
        <v>581.5</v>
      </c>
      <c r="G605" s="34"/>
      <c r="H605" s="34"/>
      <c r="I605" s="34">
        <v>1918.95</v>
      </c>
      <c r="J605" s="34"/>
      <c r="K605" s="34"/>
      <c r="L605" s="34"/>
      <c r="M605" s="34"/>
      <c r="N605" s="34">
        <v>5184.55</v>
      </c>
      <c r="O605" s="31">
        <f t="shared" si="89"/>
        <v>13500</v>
      </c>
      <c r="P605" s="31">
        <f t="shared" si="88"/>
        <v>162000</v>
      </c>
    </row>
    <row r="606" spans="1:16" s="6" customFormat="1" x14ac:dyDescent="0.2">
      <c r="A606" s="15"/>
      <c r="B606" s="13" t="s">
        <v>70</v>
      </c>
      <c r="C606" s="124"/>
      <c r="D606" s="100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1"/>
      <c r="P606" s="31"/>
    </row>
    <row r="607" spans="1:16" s="6" customFormat="1" x14ac:dyDescent="0.2">
      <c r="A607" s="15">
        <v>10</v>
      </c>
      <c r="B607" s="7" t="s">
        <v>215</v>
      </c>
      <c r="C607" s="15" t="s">
        <v>16</v>
      </c>
      <c r="D607" s="31">
        <v>1</v>
      </c>
      <c r="E607" s="34">
        <v>5815</v>
      </c>
      <c r="F607" s="34">
        <v>581.5</v>
      </c>
      <c r="G607" s="34"/>
      <c r="H607" s="34"/>
      <c r="I607" s="34">
        <v>1279.3</v>
      </c>
      <c r="J607" s="34"/>
      <c r="K607" s="34"/>
      <c r="L607" s="34"/>
      <c r="M607" s="34"/>
      <c r="N607" s="34">
        <v>5824.2</v>
      </c>
      <c r="O607" s="31">
        <f t="shared" si="89"/>
        <v>13500</v>
      </c>
      <c r="P607" s="31">
        <f t="shared" si="88"/>
        <v>162000</v>
      </c>
    </row>
    <row r="608" spans="1:16" s="6" customFormat="1" x14ac:dyDescent="0.2">
      <c r="A608" s="15"/>
      <c r="B608" s="13" t="s">
        <v>71</v>
      </c>
      <c r="C608" s="124"/>
      <c r="D608" s="15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1"/>
      <c r="P608" s="31"/>
    </row>
    <row r="609" spans="1:16" s="6" customFormat="1" x14ac:dyDescent="0.2">
      <c r="A609" s="15">
        <v>9</v>
      </c>
      <c r="B609" s="9" t="s">
        <v>216</v>
      </c>
      <c r="C609" s="20" t="s">
        <v>16</v>
      </c>
      <c r="D609" s="31">
        <v>1</v>
      </c>
      <c r="E609" s="34">
        <v>5527</v>
      </c>
      <c r="F609" s="34">
        <v>552.70000000000005</v>
      </c>
      <c r="G609" s="34"/>
      <c r="H609" s="34"/>
      <c r="I609" s="34">
        <v>1823.91</v>
      </c>
      <c r="J609" s="34"/>
      <c r="K609" s="34"/>
      <c r="L609" s="34"/>
      <c r="M609" s="34"/>
      <c r="N609" s="34">
        <v>5596.39</v>
      </c>
      <c r="O609" s="31">
        <f t="shared" si="89"/>
        <v>13500</v>
      </c>
      <c r="P609" s="31">
        <f t="shared" si="88"/>
        <v>162000</v>
      </c>
    </row>
    <row r="610" spans="1:16" s="6" customFormat="1" x14ac:dyDescent="0.2">
      <c r="A610" s="15"/>
      <c r="B610" s="13" t="s">
        <v>72</v>
      </c>
      <c r="C610" s="124"/>
      <c r="D610" s="100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1"/>
      <c r="P610" s="31"/>
    </row>
    <row r="611" spans="1:16" s="6" customFormat="1" ht="25.5" x14ac:dyDescent="0.2">
      <c r="A611" s="15">
        <v>9</v>
      </c>
      <c r="B611" s="9" t="s">
        <v>219</v>
      </c>
      <c r="C611" s="20" t="s">
        <v>29</v>
      </c>
      <c r="D611" s="31">
        <v>1</v>
      </c>
      <c r="E611" s="34">
        <v>5527</v>
      </c>
      <c r="F611" s="34">
        <v>552.70000000000005</v>
      </c>
      <c r="G611" s="34"/>
      <c r="H611" s="34"/>
      <c r="I611" s="34">
        <v>1215.94</v>
      </c>
      <c r="J611" s="34"/>
      <c r="K611" s="34"/>
      <c r="L611" s="34"/>
      <c r="M611" s="34"/>
      <c r="N611" s="34">
        <v>6204.36</v>
      </c>
      <c r="O611" s="31">
        <f t="shared" si="89"/>
        <v>13500</v>
      </c>
      <c r="P611" s="31">
        <f t="shared" si="88"/>
        <v>162000</v>
      </c>
    </row>
    <row r="612" spans="1:16" s="6" customFormat="1" x14ac:dyDescent="0.2">
      <c r="A612" s="15"/>
      <c r="B612" s="13" t="s">
        <v>73</v>
      </c>
      <c r="C612" s="124"/>
      <c r="D612" s="31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1"/>
      <c r="P612" s="31"/>
    </row>
    <row r="613" spans="1:16" s="6" customFormat="1" x14ac:dyDescent="0.2">
      <c r="A613" s="15">
        <v>10</v>
      </c>
      <c r="B613" s="7" t="s">
        <v>220</v>
      </c>
      <c r="C613" s="15" t="s">
        <v>16</v>
      </c>
      <c r="D613" s="31">
        <v>1</v>
      </c>
      <c r="E613" s="34">
        <v>5815</v>
      </c>
      <c r="F613" s="34">
        <v>581.5</v>
      </c>
      <c r="G613" s="34"/>
      <c r="H613" s="34"/>
      <c r="I613" s="34">
        <v>1279.3</v>
      </c>
      <c r="J613" s="34"/>
      <c r="K613" s="34"/>
      <c r="L613" s="34"/>
      <c r="M613" s="34"/>
      <c r="N613" s="34">
        <v>5824.2</v>
      </c>
      <c r="O613" s="31">
        <f t="shared" si="89"/>
        <v>13500</v>
      </c>
      <c r="P613" s="31">
        <f t="shared" si="88"/>
        <v>162000</v>
      </c>
    </row>
    <row r="614" spans="1:16" s="6" customFormat="1" x14ac:dyDescent="0.2">
      <c r="A614" s="15"/>
      <c r="B614" s="13" t="s">
        <v>74</v>
      </c>
      <c r="C614" s="124"/>
      <c r="D614" s="31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1"/>
      <c r="P614" s="31"/>
    </row>
    <row r="615" spans="1:16" s="6" customFormat="1" x14ac:dyDescent="0.2">
      <c r="A615" s="15">
        <v>9</v>
      </c>
      <c r="B615" s="7" t="s">
        <v>215</v>
      </c>
      <c r="C615" s="15" t="s">
        <v>29</v>
      </c>
      <c r="D615" s="31">
        <v>1</v>
      </c>
      <c r="E615" s="34">
        <v>5527</v>
      </c>
      <c r="F615" s="34">
        <v>552.70000000000005</v>
      </c>
      <c r="G615" s="34"/>
      <c r="H615" s="34"/>
      <c r="I615" s="34">
        <v>1215.94</v>
      </c>
      <c r="J615" s="34"/>
      <c r="K615" s="34"/>
      <c r="L615" s="34"/>
      <c r="M615" s="34"/>
      <c r="N615" s="34">
        <v>6204.36</v>
      </c>
      <c r="O615" s="31">
        <f t="shared" si="89"/>
        <v>13500</v>
      </c>
      <c r="P615" s="31">
        <f t="shared" si="88"/>
        <v>162000</v>
      </c>
    </row>
    <row r="616" spans="1:16" s="6" customFormat="1" x14ac:dyDescent="0.2">
      <c r="A616" s="15"/>
      <c r="B616" s="13" t="s">
        <v>75</v>
      </c>
      <c r="C616" s="124"/>
      <c r="D616" s="31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1"/>
      <c r="P616" s="31"/>
    </row>
    <row r="617" spans="1:16" s="6" customFormat="1" x14ac:dyDescent="0.2">
      <c r="A617" s="15">
        <v>10</v>
      </c>
      <c r="B617" s="7" t="s">
        <v>215</v>
      </c>
      <c r="C617" s="15" t="s">
        <v>16</v>
      </c>
      <c r="D617" s="31">
        <v>1</v>
      </c>
      <c r="E617" s="34">
        <v>5815</v>
      </c>
      <c r="F617" s="34">
        <v>581.5</v>
      </c>
      <c r="G617" s="34"/>
      <c r="H617" s="34"/>
      <c r="I617" s="34">
        <v>1918.95</v>
      </c>
      <c r="J617" s="34"/>
      <c r="K617" s="34"/>
      <c r="L617" s="34"/>
      <c r="M617" s="34"/>
      <c r="N617" s="34">
        <v>5184.55</v>
      </c>
      <c r="O617" s="31">
        <f t="shared" si="89"/>
        <v>13500</v>
      </c>
      <c r="P617" s="31">
        <f t="shared" si="88"/>
        <v>162000</v>
      </c>
    </row>
    <row r="618" spans="1:16" s="6" customFormat="1" x14ac:dyDescent="0.2">
      <c r="A618" s="15"/>
      <c r="B618" s="13" t="s">
        <v>76</v>
      </c>
      <c r="C618" s="124"/>
      <c r="D618" s="31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1"/>
      <c r="P618" s="31"/>
    </row>
    <row r="619" spans="1:16" s="6" customFormat="1" x14ac:dyDescent="0.2">
      <c r="A619" s="15">
        <v>7</v>
      </c>
      <c r="B619" s="7" t="s">
        <v>215</v>
      </c>
      <c r="C619" s="15" t="s">
        <v>21</v>
      </c>
      <c r="D619" s="31">
        <v>1</v>
      </c>
      <c r="E619" s="34">
        <v>4920</v>
      </c>
      <c r="F619" s="34">
        <v>492</v>
      </c>
      <c r="G619" s="34"/>
      <c r="H619" s="34"/>
      <c r="I619" s="34">
        <v>541.20000000000005</v>
      </c>
      <c r="J619" s="34"/>
      <c r="K619" s="34"/>
      <c r="L619" s="34"/>
      <c r="M619" s="34"/>
      <c r="N619" s="34">
        <v>7546.8</v>
      </c>
      <c r="O619" s="31">
        <f>E619+F619+I619+N619</f>
        <v>13500</v>
      </c>
      <c r="P619" s="31">
        <f t="shared" si="88"/>
        <v>162000</v>
      </c>
    </row>
    <row r="620" spans="1:16" s="6" customFormat="1" x14ac:dyDescent="0.2">
      <c r="A620" s="15"/>
      <c r="B620" s="13" t="s">
        <v>77</v>
      </c>
      <c r="C620" s="124"/>
      <c r="D620" s="31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1"/>
      <c r="P620" s="31"/>
    </row>
    <row r="621" spans="1:16" s="6" customFormat="1" x14ac:dyDescent="0.2">
      <c r="A621" s="15">
        <v>8</v>
      </c>
      <c r="B621" s="7" t="s">
        <v>221</v>
      </c>
      <c r="C621" s="15" t="s">
        <v>94</v>
      </c>
      <c r="D621" s="31">
        <v>1</v>
      </c>
      <c r="E621" s="34">
        <v>5240</v>
      </c>
      <c r="F621" s="34">
        <v>524</v>
      </c>
      <c r="G621" s="34"/>
      <c r="H621" s="34"/>
      <c r="I621" s="34">
        <v>576.4</v>
      </c>
      <c r="J621" s="34"/>
      <c r="K621" s="34"/>
      <c r="L621" s="34"/>
      <c r="M621" s="34"/>
      <c r="N621" s="34">
        <v>7159.6</v>
      </c>
      <c r="O621" s="31">
        <f t="shared" si="89"/>
        <v>13500</v>
      </c>
      <c r="P621" s="31">
        <f t="shared" si="88"/>
        <v>162000</v>
      </c>
    </row>
    <row r="622" spans="1:16" s="6" customFormat="1" x14ac:dyDescent="0.2">
      <c r="A622" s="15"/>
      <c r="B622" s="13" t="s">
        <v>78</v>
      </c>
      <c r="C622" s="124"/>
      <c r="D622" s="31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1"/>
      <c r="P622" s="31"/>
    </row>
    <row r="623" spans="1:16" s="6" customFormat="1" x14ac:dyDescent="0.2">
      <c r="A623" s="15">
        <v>10</v>
      </c>
      <c r="B623" s="7" t="s">
        <v>215</v>
      </c>
      <c r="C623" s="15" t="s">
        <v>16</v>
      </c>
      <c r="D623" s="31">
        <v>1</v>
      </c>
      <c r="E623" s="34">
        <v>5815</v>
      </c>
      <c r="F623" s="34">
        <v>581.5</v>
      </c>
      <c r="G623" s="34"/>
      <c r="H623" s="34"/>
      <c r="I623" s="34">
        <v>1918.95</v>
      </c>
      <c r="J623" s="34"/>
      <c r="K623" s="34"/>
      <c r="L623" s="34"/>
      <c r="M623" s="34"/>
      <c r="N623" s="34">
        <v>5184.55</v>
      </c>
      <c r="O623" s="31">
        <f t="shared" si="89"/>
        <v>13500</v>
      </c>
      <c r="P623" s="31">
        <f t="shared" si="88"/>
        <v>162000</v>
      </c>
    </row>
    <row r="624" spans="1:16" s="6" customFormat="1" x14ac:dyDescent="0.2">
      <c r="A624" s="15"/>
      <c r="B624" s="13" t="s">
        <v>79</v>
      </c>
      <c r="C624" s="124"/>
      <c r="D624" s="31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1"/>
      <c r="P624" s="31"/>
    </row>
    <row r="625" spans="1:16" s="6" customFormat="1" x14ac:dyDescent="0.2">
      <c r="A625" s="15">
        <v>9</v>
      </c>
      <c r="B625" s="9" t="s">
        <v>216</v>
      </c>
      <c r="C625" s="20" t="s">
        <v>16</v>
      </c>
      <c r="D625" s="31">
        <v>1</v>
      </c>
      <c r="E625" s="34">
        <v>5527</v>
      </c>
      <c r="F625" s="34">
        <v>552.70000000000005</v>
      </c>
      <c r="G625" s="34"/>
      <c r="H625" s="34"/>
      <c r="I625" s="34">
        <v>1823.91</v>
      </c>
      <c r="J625" s="34"/>
      <c r="K625" s="34"/>
      <c r="L625" s="34"/>
      <c r="M625" s="34"/>
      <c r="N625" s="34">
        <v>5596.39</v>
      </c>
      <c r="O625" s="31">
        <f t="shared" si="89"/>
        <v>13500</v>
      </c>
      <c r="P625" s="31">
        <f t="shared" si="88"/>
        <v>162000</v>
      </c>
    </row>
    <row r="626" spans="1:16" s="6" customFormat="1" x14ac:dyDescent="0.2">
      <c r="A626" s="15">
        <v>9</v>
      </c>
      <c r="B626" s="7" t="s">
        <v>165</v>
      </c>
      <c r="C626" s="15" t="s">
        <v>16</v>
      </c>
      <c r="D626" s="31">
        <v>0.5</v>
      </c>
      <c r="E626" s="34">
        <v>5527</v>
      </c>
      <c r="F626" s="34"/>
      <c r="G626" s="34"/>
      <c r="H626" s="34"/>
      <c r="I626" s="34">
        <v>1105.4000000000001</v>
      </c>
      <c r="J626" s="34"/>
      <c r="K626" s="34"/>
      <c r="L626" s="34"/>
      <c r="M626" s="34"/>
      <c r="N626" s="34">
        <v>6867.6</v>
      </c>
      <c r="O626" s="31">
        <f t="shared" si="89"/>
        <v>6750</v>
      </c>
      <c r="P626" s="31">
        <f t="shared" si="88"/>
        <v>81000</v>
      </c>
    </row>
    <row r="627" spans="1:16" s="6" customFormat="1" x14ac:dyDescent="0.2">
      <c r="A627" s="15"/>
      <c r="B627" s="13" t="s">
        <v>80</v>
      </c>
      <c r="C627" s="124"/>
      <c r="D627" s="31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1"/>
      <c r="P627" s="31"/>
    </row>
    <row r="628" spans="1:16" s="6" customFormat="1" x14ac:dyDescent="0.2">
      <c r="A628" s="15">
        <v>9</v>
      </c>
      <c r="B628" s="9" t="s">
        <v>216</v>
      </c>
      <c r="C628" s="20" t="s">
        <v>16</v>
      </c>
      <c r="D628" s="31">
        <v>1</v>
      </c>
      <c r="E628" s="34">
        <v>5527</v>
      </c>
      <c r="F628" s="34">
        <v>552.70000000000005</v>
      </c>
      <c r="G628" s="34"/>
      <c r="H628" s="34"/>
      <c r="I628" s="34">
        <v>1823.91</v>
      </c>
      <c r="J628" s="34"/>
      <c r="K628" s="34"/>
      <c r="L628" s="34"/>
      <c r="M628" s="34"/>
      <c r="N628" s="34">
        <v>5596.39</v>
      </c>
      <c r="O628" s="31">
        <f t="shared" si="89"/>
        <v>13500</v>
      </c>
      <c r="P628" s="31">
        <f t="shared" si="88"/>
        <v>162000</v>
      </c>
    </row>
    <row r="629" spans="1:16" s="6" customFormat="1" x14ac:dyDescent="0.2">
      <c r="A629" s="15"/>
      <c r="B629" s="13" t="s">
        <v>81</v>
      </c>
      <c r="C629" s="124"/>
      <c r="D629" s="31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1"/>
      <c r="P629" s="31"/>
    </row>
    <row r="630" spans="1:16" s="6" customFormat="1" x14ac:dyDescent="0.2">
      <c r="A630" s="15">
        <v>10</v>
      </c>
      <c r="B630" s="7" t="s">
        <v>215</v>
      </c>
      <c r="C630" s="15" t="s">
        <v>16</v>
      </c>
      <c r="D630" s="31">
        <v>1</v>
      </c>
      <c r="E630" s="34">
        <v>5815</v>
      </c>
      <c r="F630" s="34">
        <v>581.5</v>
      </c>
      <c r="G630" s="34"/>
      <c r="H630" s="34"/>
      <c r="I630" s="34">
        <v>1918.95</v>
      </c>
      <c r="J630" s="34"/>
      <c r="K630" s="34"/>
      <c r="L630" s="34"/>
      <c r="M630" s="34"/>
      <c r="N630" s="34">
        <v>5184.55</v>
      </c>
      <c r="O630" s="31">
        <f t="shared" si="89"/>
        <v>13500</v>
      </c>
      <c r="P630" s="31">
        <f t="shared" si="88"/>
        <v>162000</v>
      </c>
    </row>
    <row r="631" spans="1:16" s="6" customFormat="1" x14ac:dyDescent="0.2">
      <c r="A631" s="15"/>
      <c r="B631" s="13" t="s">
        <v>82</v>
      </c>
      <c r="C631" s="124"/>
      <c r="D631" s="31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1"/>
      <c r="P631" s="31"/>
    </row>
    <row r="632" spans="1:16" s="6" customFormat="1" x14ac:dyDescent="0.2">
      <c r="A632" s="15">
        <v>7</v>
      </c>
      <c r="B632" s="7" t="s">
        <v>215</v>
      </c>
      <c r="C632" s="15" t="s">
        <v>21</v>
      </c>
      <c r="D632" s="31">
        <v>1</v>
      </c>
      <c r="E632" s="34">
        <v>4920</v>
      </c>
      <c r="F632" s="34">
        <v>492</v>
      </c>
      <c r="G632" s="34"/>
      <c r="H632" s="34"/>
      <c r="I632" s="34">
        <v>541.20000000000005</v>
      </c>
      <c r="J632" s="34"/>
      <c r="K632" s="34"/>
      <c r="L632" s="34"/>
      <c r="M632" s="34"/>
      <c r="N632" s="34">
        <v>7546.8</v>
      </c>
      <c r="O632" s="31">
        <f t="shared" si="89"/>
        <v>13500</v>
      </c>
      <c r="P632" s="31">
        <f t="shared" si="88"/>
        <v>162000</v>
      </c>
    </row>
    <row r="633" spans="1:16" s="6" customFormat="1" x14ac:dyDescent="0.2">
      <c r="A633" s="15"/>
      <c r="B633" s="13" t="s">
        <v>83</v>
      </c>
      <c r="C633" s="124"/>
      <c r="D633" s="31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1"/>
      <c r="P633" s="31"/>
    </row>
    <row r="634" spans="1:16" s="6" customFormat="1" x14ac:dyDescent="0.2">
      <c r="A634" s="15">
        <v>10</v>
      </c>
      <c r="B634" s="7" t="s">
        <v>222</v>
      </c>
      <c r="C634" s="15" t="s">
        <v>16</v>
      </c>
      <c r="D634" s="31">
        <v>1</v>
      </c>
      <c r="E634" s="34">
        <v>5815</v>
      </c>
      <c r="F634" s="34">
        <v>581.5</v>
      </c>
      <c r="G634" s="34"/>
      <c r="H634" s="34"/>
      <c r="I634" s="34">
        <v>1918.95</v>
      </c>
      <c r="J634" s="34"/>
      <c r="K634" s="34"/>
      <c r="L634" s="34"/>
      <c r="M634" s="34"/>
      <c r="N634" s="34">
        <v>5184.55</v>
      </c>
      <c r="O634" s="31">
        <f t="shared" si="89"/>
        <v>13500</v>
      </c>
      <c r="P634" s="31">
        <f t="shared" si="88"/>
        <v>162000</v>
      </c>
    </row>
    <row r="635" spans="1:16" s="6" customFormat="1" x14ac:dyDescent="0.2">
      <c r="A635" s="15"/>
      <c r="B635" s="13" t="s">
        <v>84</v>
      </c>
      <c r="C635" s="124"/>
      <c r="D635" s="31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1"/>
      <c r="P635" s="31"/>
    </row>
    <row r="636" spans="1:16" s="6" customFormat="1" x14ac:dyDescent="0.2">
      <c r="A636" s="15">
        <v>7</v>
      </c>
      <c r="B636" s="7" t="s">
        <v>223</v>
      </c>
      <c r="C636" s="15" t="s">
        <v>21</v>
      </c>
      <c r="D636" s="31">
        <v>1</v>
      </c>
      <c r="E636" s="34">
        <v>4920</v>
      </c>
      <c r="F636" s="34">
        <v>492</v>
      </c>
      <c r="G636" s="34"/>
      <c r="H636" s="34"/>
      <c r="I636" s="34">
        <v>1082.4000000000001</v>
      </c>
      <c r="J636" s="34"/>
      <c r="K636" s="34"/>
      <c r="L636" s="34"/>
      <c r="M636" s="34"/>
      <c r="N636" s="34">
        <v>7005.6</v>
      </c>
      <c r="O636" s="31">
        <f t="shared" si="89"/>
        <v>13500</v>
      </c>
      <c r="P636" s="31">
        <f t="shared" si="88"/>
        <v>162000</v>
      </c>
    </row>
    <row r="637" spans="1:16" s="6" customFormat="1" x14ac:dyDescent="0.2">
      <c r="A637" s="15"/>
      <c r="B637" s="13" t="s">
        <v>85</v>
      </c>
      <c r="C637" s="124"/>
      <c r="D637" s="31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1"/>
      <c r="P637" s="31"/>
    </row>
    <row r="638" spans="1:16" s="6" customFormat="1" x14ac:dyDescent="0.2">
      <c r="A638" s="15">
        <v>9</v>
      </c>
      <c r="B638" s="9" t="s">
        <v>216</v>
      </c>
      <c r="C638" s="20" t="s">
        <v>16</v>
      </c>
      <c r="D638" s="31">
        <v>1</v>
      </c>
      <c r="E638" s="34">
        <v>5527</v>
      </c>
      <c r="F638" s="34">
        <v>552.70000000000005</v>
      </c>
      <c r="G638" s="34"/>
      <c r="H638" s="34"/>
      <c r="I638" s="34">
        <v>1823.91</v>
      </c>
      <c r="J638" s="34"/>
      <c r="K638" s="34"/>
      <c r="L638" s="34"/>
      <c r="M638" s="34"/>
      <c r="N638" s="34">
        <v>5596.39</v>
      </c>
      <c r="O638" s="31">
        <f t="shared" si="89"/>
        <v>13500</v>
      </c>
      <c r="P638" s="31">
        <f t="shared" si="88"/>
        <v>162000</v>
      </c>
    </row>
    <row r="639" spans="1:16" s="6" customFormat="1" x14ac:dyDescent="0.2">
      <c r="A639" s="15"/>
      <c r="B639" s="13" t="s">
        <v>86</v>
      </c>
      <c r="C639" s="124"/>
      <c r="D639" s="31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1"/>
      <c r="P639" s="31"/>
    </row>
    <row r="640" spans="1:16" s="6" customFormat="1" x14ac:dyDescent="0.2">
      <c r="A640" s="15"/>
      <c r="B640" s="9"/>
      <c r="C640" s="20"/>
      <c r="D640" s="31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1"/>
      <c r="P640" s="31"/>
    </row>
    <row r="641" spans="1:16" s="6" customFormat="1" x14ac:dyDescent="0.2">
      <c r="A641" s="15"/>
      <c r="B641" s="13" t="s">
        <v>87</v>
      </c>
      <c r="C641" s="124"/>
      <c r="D641" s="31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1"/>
      <c r="P641" s="31"/>
    </row>
    <row r="642" spans="1:16" s="6" customFormat="1" x14ac:dyDescent="0.2">
      <c r="A642" s="15">
        <v>10</v>
      </c>
      <c r="B642" s="7" t="s">
        <v>215</v>
      </c>
      <c r="C642" s="15" t="s">
        <v>16</v>
      </c>
      <c r="D642" s="31">
        <v>1</v>
      </c>
      <c r="E642" s="34">
        <v>5815</v>
      </c>
      <c r="F642" s="34">
        <v>581.5</v>
      </c>
      <c r="G642" s="34"/>
      <c r="H642" s="34"/>
      <c r="I642" s="34">
        <v>1918.95</v>
      </c>
      <c r="J642" s="34"/>
      <c r="K642" s="34"/>
      <c r="L642" s="34"/>
      <c r="M642" s="34"/>
      <c r="N642" s="34">
        <v>5184.55</v>
      </c>
      <c r="O642" s="31">
        <f t="shared" si="89"/>
        <v>13500</v>
      </c>
      <c r="P642" s="31">
        <f t="shared" si="88"/>
        <v>162000</v>
      </c>
    </row>
    <row r="643" spans="1:16" s="6" customFormat="1" x14ac:dyDescent="0.2">
      <c r="A643" s="15"/>
      <c r="B643" s="13" t="s">
        <v>88</v>
      </c>
      <c r="C643" s="124"/>
      <c r="D643" s="31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1"/>
      <c r="P643" s="31"/>
    </row>
    <row r="644" spans="1:16" s="6" customFormat="1" x14ac:dyDescent="0.2">
      <c r="A644" s="15">
        <v>10</v>
      </c>
      <c r="B644" s="7" t="s">
        <v>223</v>
      </c>
      <c r="C644" s="15" t="s">
        <v>16</v>
      </c>
      <c r="D644" s="31">
        <v>1</v>
      </c>
      <c r="E644" s="34">
        <v>5815</v>
      </c>
      <c r="F644" s="34">
        <v>581.5</v>
      </c>
      <c r="G644" s="34"/>
      <c r="H644" s="34"/>
      <c r="I644" s="34">
        <v>1918.95</v>
      </c>
      <c r="J644" s="34"/>
      <c r="K644" s="34"/>
      <c r="L644" s="34"/>
      <c r="M644" s="34"/>
      <c r="N644" s="34">
        <v>5184.55</v>
      </c>
      <c r="O644" s="31">
        <f t="shared" si="89"/>
        <v>13500</v>
      </c>
      <c r="P644" s="31">
        <f t="shared" si="88"/>
        <v>162000</v>
      </c>
    </row>
    <row r="645" spans="1:16" s="6" customFormat="1" x14ac:dyDescent="0.2">
      <c r="A645" s="15">
        <v>6</v>
      </c>
      <c r="B645" s="7" t="s">
        <v>96</v>
      </c>
      <c r="C645" s="15" t="s">
        <v>21</v>
      </c>
      <c r="D645" s="31">
        <v>0.5</v>
      </c>
      <c r="E645" s="34">
        <v>4633</v>
      </c>
      <c r="F645" s="34"/>
      <c r="G645" s="34"/>
      <c r="H645" s="34"/>
      <c r="I645" s="34">
        <v>1389.9</v>
      </c>
      <c r="J645" s="34"/>
      <c r="K645" s="34"/>
      <c r="L645" s="34"/>
      <c r="M645" s="34"/>
      <c r="N645" s="34">
        <v>7477.1</v>
      </c>
      <c r="O645" s="31">
        <f t="shared" si="89"/>
        <v>6750</v>
      </c>
      <c r="P645" s="31">
        <f t="shared" si="88"/>
        <v>81000</v>
      </c>
    </row>
    <row r="646" spans="1:16" s="6" customFormat="1" x14ac:dyDescent="0.2">
      <c r="A646" s="15"/>
      <c r="B646" s="13" t="s">
        <v>89</v>
      </c>
      <c r="C646" s="124"/>
      <c r="D646" s="31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1"/>
      <c r="P646" s="31"/>
    </row>
    <row r="647" spans="1:16" s="6" customFormat="1" x14ac:dyDescent="0.2">
      <c r="A647" s="15">
        <v>9</v>
      </c>
      <c r="B647" s="9" t="s">
        <v>216</v>
      </c>
      <c r="C647" s="20" t="s">
        <v>16</v>
      </c>
      <c r="D647" s="31">
        <v>1</v>
      </c>
      <c r="E647" s="34">
        <v>5527</v>
      </c>
      <c r="F647" s="34">
        <v>552.70000000000005</v>
      </c>
      <c r="G647" s="34"/>
      <c r="H647" s="34"/>
      <c r="I647" s="34">
        <v>1823.91</v>
      </c>
      <c r="J647" s="34"/>
      <c r="K647" s="34"/>
      <c r="L647" s="34"/>
      <c r="M647" s="34"/>
      <c r="N647" s="34">
        <v>5596.39</v>
      </c>
      <c r="O647" s="31">
        <f t="shared" si="89"/>
        <v>13500</v>
      </c>
      <c r="P647" s="31">
        <f t="shared" si="88"/>
        <v>162000</v>
      </c>
    </row>
    <row r="648" spans="1:16" s="6" customFormat="1" x14ac:dyDescent="0.2">
      <c r="A648" s="15"/>
      <c r="B648" s="13" t="s">
        <v>90</v>
      </c>
      <c r="C648" s="124"/>
      <c r="D648" s="31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1"/>
      <c r="P648" s="31"/>
    </row>
    <row r="649" spans="1:16" s="6" customFormat="1" ht="13.5" thickBot="1" x14ac:dyDescent="0.25">
      <c r="A649" s="47">
        <v>7</v>
      </c>
      <c r="B649" s="11" t="s">
        <v>224</v>
      </c>
      <c r="C649" s="47" t="s">
        <v>21</v>
      </c>
      <c r="D649" s="31">
        <v>1</v>
      </c>
      <c r="E649" s="125">
        <v>4920</v>
      </c>
      <c r="F649" s="125">
        <v>492</v>
      </c>
      <c r="G649" s="125"/>
      <c r="H649" s="125"/>
      <c r="I649" s="125">
        <v>1082.4000000000001</v>
      </c>
      <c r="J649" s="125"/>
      <c r="K649" s="125"/>
      <c r="L649" s="125"/>
      <c r="M649" s="125"/>
      <c r="N649" s="125">
        <v>7005.6</v>
      </c>
      <c r="O649" s="31">
        <f t="shared" si="89"/>
        <v>13500</v>
      </c>
      <c r="P649" s="31">
        <f t="shared" si="88"/>
        <v>162000</v>
      </c>
    </row>
    <row r="650" spans="1:16" s="60" customFormat="1" ht="14.25" x14ac:dyDescent="0.2">
      <c r="A650" s="40"/>
      <c r="B650" s="42" t="s">
        <v>387</v>
      </c>
      <c r="C650" s="218"/>
      <c r="D650" s="45">
        <f>D589+D591+D593+D595+D597+D599+D601+D603+D605+D607+D609+D611+D613+D615+D617+D619+D621+D623+D625+D628+D630+D632+D634+D636+D638+D642+D644+D647+D649</f>
        <v>29</v>
      </c>
      <c r="E650" s="216"/>
      <c r="F650" s="216"/>
      <c r="G650" s="216"/>
      <c r="H650" s="216"/>
      <c r="I650" s="216"/>
      <c r="J650" s="216"/>
      <c r="K650" s="216"/>
      <c r="L650" s="216"/>
      <c r="M650" s="216"/>
      <c r="N650" s="216"/>
      <c r="O650" s="45">
        <f>O589+O591+O593+O595+O597+O599+O601+O603+O605+O607+O609+O611+O613+O615+O617+O619+O621+O623+O625+O628+O630+O632+O634+O636+O638+O642+O644+O647+O649</f>
        <v>391500</v>
      </c>
      <c r="P650" s="45">
        <f>P589+P591+P593+P595+P597+P599+P601+P603+P605+P607+P609+P611+P613+P615+P617+P619+P621+P623+P625+P628+P630+P632+P634+P636+P638+P642+P644+P647+P649</f>
        <v>4698000</v>
      </c>
    </row>
    <row r="651" spans="1:16" s="60" customFormat="1" ht="14.25" x14ac:dyDescent="0.2">
      <c r="A651" s="256"/>
      <c r="B651" s="257" t="s">
        <v>51</v>
      </c>
      <c r="C651" s="258"/>
      <c r="D651" s="259">
        <f>D626+D645</f>
        <v>1</v>
      </c>
      <c r="E651" s="258"/>
      <c r="F651" s="258"/>
      <c r="G651" s="258"/>
      <c r="H651" s="258"/>
      <c r="I651" s="258"/>
      <c r="J651" s="258"/>
      <c r="K651" s="258"/>
      <c r="L651" s="258"/>
      <c r="M651" s="258"/>
      <c r="N651" s="258"/>
      <c r="O651" s="259">
        <f>O626+O645</f>
        <v>13500</v>
      </c>
      <c r="P651" s="259">
        <f>P626+P645</f>
        <v>162000</v>
      </c>
    </row>
    <row r="652" spans="1:16" s="60" customFormat="1" ht="15" thickBot="1" x14ac:dyDescent="0.25">
      <c r="A652" s="44"/>
      <c r="B652" s="213" t="s">
        <v>49</v>
      </c>
      <c r="C652" s="214"/>
      <c r="D652" s="46">
        <f>D650+D651</f>
        <v>30</v>
      </c>
      <c r="E652" s="215"/>
      <c r="F652" s="215"/>
      <c r="G652" s="215"/>
      <c r="H652" s="215"/>
      <c r="I652" s="215"/>
      <c r="J652" s="215"/>
      <c r="K652" s="215"/>
      <c r="L652" s="215"/>
      <c r="M652" s="215"/>
      <c r="N652" s="215"/>
      <c r="O652" s="46">
        <f>O650+O651</f>
        <v>405000</v>
      </c>
      <c r="P652" s="46">
        <f>P650+P651</f>
        <v>4860000</v>
      </c>
    </row>
    <row r="653" spans="1:16" s="60" customFormat="1" ht="15" thickBot="1" x14ac:dyDescent="0.25">
      <c r="A653" s="113"/>
      <c r="B653" s="114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6"/>
      <c r="P653" s="117"/>
    </row>
    <row r="654" spans="1:16" s="58" customFormat="1" ht="29.25" x14ac:dyDescent="0.25">
      <c r="A654" s="244"/>
      <c r="B654" s="82" t="s">
        <v>387</v>
      </c>
      <c r="C654" s="83"/>
      <c r="D654" s="93">
        <f>D650</f>
        <v>29</v>
      </c>
      <c r="E654" s="245"/>
      <c r="F654" s="245"/>
      <c r="G654" s="245"/>
      <c r="H654" s="245"/>
      <c r="I654" s="245"/>
      <c r="J654" s="245"/>
      <c r="K654" s="245"/>
      <c r="L654" s="245"/>
      <c r="M654" s="245"/>
      <c r="N654" s="245"/>
      <c r="O654" s="93">
        <f>O650</f>
        <v>391500</v>
      </c>
      <c r="P654" s="93">
        <f>P650</f>
        <v>4698000</v>
      </c>
    </row>
    <row r="655" spans="1:16" s="58" customFormat="1" ht="15.75" x14ac:dyDescent="0.25">
      <c r="A655" s="246"/>
      <c r="B655" s="247" t="s">
        <v>8</v>
      </c>
      <c r="C655" s="248"/>
      <c r="D655" s="249">
        <f>D547+D559+D571+D582</f>
        <v>33.5</v>
      </c>
      <c r="E655" s="249"/>
      <c r="F655" s="249"/>
      <c r="G655" s="249"/>
      <c r="H655" s="249"/>
      <c r="I655" s="249"/>
      <c r="J655" s="249"/>
      <c r="K655" s="249"/>
      <c r="L655" s="249"/>
      <c r="M655" s="249"/>
      <c r="N655" s="249"/>
      <c r="O655" s="249">
        <f>O547+O559+O571+O582</f>
        <v>622000</v>
      </c>
      <c r="P655" s="249">
        <f>P547+P559+P571+P582</f>
        <v>7464000</v>
      </c>
    </row>
    <row r="656" spans="1:16" s="58" customFormat="1" ht="15.75" x14ac:dyDescent="0.25">
      <c r="A656" s="250"/>
      <c r="B656" s="84" t="s">
        <v>51</v>
      </c>
      <c r="C656" s="85"/>
      <c r="D656" s="94">
        <f>D548+D560+D572+D583+D651</f>
        <v>45</v>
      </c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>
        <f>O548+O560+O572+O583+O651</f>
        <v>607500.30000000005</v>
      </c>
      <c r="P656" s="94">
        <f>P548+P560+P572+P583+P651</f>
        <v>7290003.5999999996</v>
      </c>
    </row>
    <row r="657" spans="1:16" s="58" customFormat="1" ht="15.75" x14ac:dyDescent="0.25">
      <c r="A657" s="250"/>
      <c r="B657" s="84" t="s">
        <v>52</v>
      </c>
      <c r="C657" s="85"/>
      <c r="D657" s="94">
        <f>D549+D561+D573+D584</f>
        <v>5</v>
      </c>
      <c r="E657" s="251"/>
      <c r="F657" s="251"/>
      <c r="G657" s="251"/>
      <c r="H657" s="251"/>
      <c r="I657" s="251"/>
      <c r="J657" s="251"/>
      <c r="K657" s="251"/>
      <c r="L657" s="251"/>
      <c r="M657" s="251"/>
      <c r="N657" s="251"/>
      <c r="O657" s="94">
        <f>O549+O561+O573+O584</f>
        <v>40000</v>
      </c>
      <c r="P657" s="94">
        <f>P549+P561+P573+P584</f>
        <v>480000</v>
      </c>
    </row>
    <row r="658" spans="1:16" s="58" customFormat="1" ht="15.75" x14ac:dyDescent="0.25">
      <c r="A658" s="252"/>
      <c r="B658" s="86" t="s">
        <v>10</v>
      </c>
      <c r="C658" s="253"/>
      <c r="D658" s="87">
        <f>D550+D562+D574+D585</f>
        <v>18.75</v>
      </c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>
        <f>O550+O562+O574+O585</f>
        <v>150000</v>
      </c>
      <c r="P658" s="87">
        <f>P550+P562+P574+P585</f>
        <v>1800000</v>
      </c>
    </row>
    <row r="659" spans="1:16" s="58" customFormat="1" ht="16.5" thickBot="1" x14ac:dyDescent="0.3">
      <c r="A659" s="254"/>
      <c r="B659" s="88" t="s">
        <v>182</v>
      </c>
      <c r="C659" s="255"/>
      <c r="D659" s="89">
        <f>SUM(D654:D658)</f>
        <v>131.25</v>
      </c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>
        <f>SUM(O654:O658)</f>
        <v>1811000.3</v>
      </c>
      <c r="P659" s="89">
        <f>SUM(P654:P658)</f>
        <v>21732003.600000001</v>
      </c>
    </row>
    <row r="660" spans="1:16" s="6" customFormat="1" ht="13.5" thickBot="1" x14ac:dyDescent="0.25">
      <c r="A660" s="1"/>
      <c r="B660" s="19"/>
      <c r="C660" s="49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3"/>
    </row>
    <row r="661" spans="1:16" s="58" customFormat="1" ht="15.75" x14ac:dyDescent="0.25">
      <c r="A661" s="260"/>
      <c r="B661" s="261" t="s">
        <v>386</v>
      </c>
      <c r="C661" s="262"/>
      <c r="D661" s="263">
        <f>D502</f>
        <v>4</v>
      </c>
      <c r="E661" s="262"/>
      <c r="F661" s="262"/>
      <c r="G661" s="262"/>
      <c r="H661" s="262"/>
      <c r="I661" s="262"/>
      <c r="J661" s="262"/>
      <c r="K661" s="262"/>
      <c r="L661" s="262"/>
      <c r="M661" s="262"/>
      <c r="N661" s="262"/>
      <c r="O661" s="263">
        <f>O502</f>
        <v>96420</v>
      </c>
      <c r="P661" s="263">
        <f>P502</f>
        <v>1157040</v>
      </c>
    </row>
    <row r="662" spans="1:16" s="58" customFormat="1" ht="29.25" x14ac:dyDescent="0.25">
      <c r="A662" s="264"/>
      <c r="B662" s="265" t="s">
        <v>387</v>
      </c>
      <c r="C662" s="266"/>
      <c r="D662" s="267">
        <f>D503+D654</f>
        <v>51</v>
      </c>
      <c r="E662" s="266"/>
      <c r="F662" s="266"/>
      <c r="G662" s="266"/>
      <c r="H662" s="266"/>
      <c r="I662" s="266"/>
      <c r="J662" s="266"/>
      <c r="K662" s="266"/>
      <c r="L662" s="266"/>
      <c r="M662" s="266"/>
      <c r="N662" s="266"/>
      <c r="O662" s="267">
        <f t="shared" ref="O662:P666" si="90">O503+O654</f>
        <v>759687</v>
      </c>
      <c r="P662" s="267">
        <f t="shared" si="90"/>
        <v>9116244</v>
      </c>
    </row>
    <row r="663" spans="1:16" s="58" customFormat="1" ht="15.75" x14ac:dyDescent="0.25">
      <c r="A663" s="264"/>
      <c r="B663" s="265" t="s">
        <v>8</v>
      </c>
      <c r="C663" s="266"/>
      <c r="D663" s="267">
        <f>D504+D655</f>
        <v>122.25</v>
      </c>
      <c r="E663" s="266"/>
      <c r="F663" s="266"/>
      <c r="G663" s="266"/>
      <c r="H663" s="266"/>
      <c r="I663" s="266"/>
      <c r="J663" s="266"/>
      <c r="K663" s="266"/>
      <c r="L663" s="266"/>
      <c r="M663" s="266"/>
      <c r="N663" s="266"/>
      <c r="O663" s="267">
        <f t="shared" si="90"/>
        <v>2396999.9375</v>
      </c>
      <c r="P663" s="267">
        <f t="shared" si="90"/>
        <v>28763999.310000002</v>
      </c>
    </row>
    <row r="664" spans="1:16" s="58" customFormat="1" ht="15.75" x14ac:dyDescent="0.25">
      <c r="A664" s="264"/>
      <c r="B664" s="265" t="s">
        <v>51</v>
      </c>
      <c r="C664" s="266"/>
      <c r="D664" s="267">
        <f>D505+D656</f>
        <v>235.5</v>
      </c>
      <c r="E664" s="266"/>
      <c r="F664" s="266"/>
      <c r="G664" s="266"/>
      <c r="H664" s="266"/>
      <c r="I664" s="266"/>
      <c r="J664" s="266"/>
      <c r="K664" s="266"/>
      <c r="L664" s="266"/>
      <c r="M664" s="266"/>
      <c r="N664" s="266"/>
      <c r="O664" s="267">
        <f t="shared" si="90"/>
        <v>3138750.2949999999</v>
      </c>
      <c r="P664" s="267">
        <f t="shared" si="90"/>
        <v>37665003.539999999</v>
      </c>
    </row>
    <row r="665" spans="1:16" s="58" customFormat="1" ht="15.75" x14ac:dyDescent="0.25">
      <c r="A665" s="264"/>
      <c r="B665" s="265" t="s">
        <v>52</v>
      </c>
      <c r="C665" s="266"/>
      <c r="D665" s="267">
        <f>D506+D657</f>
        <v>100.5</v>
      </c>
      <c r="E665" s="266"/>
      <c r="F665" s="266"/>
      <c r="G665" s="266"/>
      <c r="H665" s="266"/>
      <c r="I665" s="266"/>
      <c r="J665" s="266"/>
      <c r="K665" s="266"/>
      <c r="L665" s="266"/>
      <c r="M665" s="266"/>
      <c r="N665" s="266"/>
      <c r="O665" s="267">
        <f t="shared" si="90"/>
        <v>913602</v>
      </c>
      <c r="P665" s="267">
        <f t="shared" si="90"/>
        <v>10963224</v>
      </c>
    </row>
    <row r="666" spans="1:16" s="58" customFormat="1" ht="15.75" x14ac:dyDescent="0.25">
      <c r="A666" s="264"/>
      <c r="B666" s="265" t="s">
        <v>10</v>
      </c>
      <c r="C666" s="266"/>
      <c r="D666" s="267">
        <f>D507+D658</f>
        <v>79.5</v>
      </c>
      <c r="E666" s="266"/>
      <c r="F666" s="266"/>
      <c r="G666" s="266"/>
      <c r="H666" s="266"/>
      <c r="I666" s="266"/>
      <c r="J666" s="266"/>
      <c r="K666" s="266"/>
      <c r="L666" s="266"/>
      <c r="M666" s="266"/>
      <c r="N666" s="266"/>
      <c r="O666" s="267">
        <f t="shared" si="90"/>
        <v>647284</v>
      </c>
      <c r="P666" s="267">
        <f t="shared" si="90"/>
        <v>7767408</v>
      </c>
    </row>
    <row r="667" spans="1:16" s="58" customFormat="1" ht="30" thickBot="1" x14ac:dyDescent="0.3">
      <c r="A667" s="268"/>
      <c r="B667" s="269" t="s">
        <v>225</v>
      </c>
      <c r="C667" s="270"/>
      <c r="D667" s="271">
        <f>D661+D662+D663+D664+D665+D666</f>
        <v>592.75</v>
      </c>
      <c r="E667" s="270"/>
      <c r="F667" s="270"/>
      <c r="G667" s="270"/>
      <c r="H667" s="270"/>
      <c r="I667" s="270"/>
      <c r="J667" s="270"/>
      <c r="K667" s="270"/>
      <c r="L667" s="270"/>
      <c r="M667" s="270"/>
      <c r="N667" s="270"/>
      <c r="O667" s="271">
        <f>O661+O662+O663+O664+O665+O666</f>
        <v>7952743.2324999999</v>
      </c>
      <c r="P667" s="271">
        <f>P661+P662+P663+P664+P665+P666</f>
        <v>95432918.849999994</v>
      </c>
    </row>
    <row r="668" spans="1:16" x14ac:dyDescent="0.2">
      <c r="I668" s="35"/>
    </row>
    <row r="669" spans="1:16" s="58" customFormat="1" ht="18.75" customHeight="1" x14ac:dyDescent="0.3">
      <c r="A669" s="310" t="s">
        <v>395</v>
      </c>
      <c r="B669" s="310"/>
      <c r="C669" s="310"/>
      <c r="D669" s="310"/>
      <c r="E669" s="310"/>
      <c r="F669" s="310"/>
      <c r="G669" s="310"/>
      <c r="H669" s="310"/>
      <c r="I669" s="310"/>
      <c r="J669" s="310"/>
      <c r="K669" s="310"/>
      <c r="L669" s="310"/>
      <c r="M669" s="310"/>
      <c r="N669" s="310"/>
      <c r="O669" s="310"/>
      <c r="P669" s="310"/>
    </row>
    <row r="670" spans="1:16" ht="15.75" x14ac:dyDescent="0.25">
      <c r="A670" s="311" t="s">
        <v>392</v>
      </c>
      <c r="B670" s="311"/>
      <c r="C670" s="311"/>
      <c r="D670" s="311"/>
      <c r="E670" s="311"/>
      <c r="F670" s="311"/>
      <c r="G670" s="311"/>
      <c r="H670" s="311"/>
      <c r="I670" s="311"/>
      <c r="J670" s="311"/>
      <c r="K670" s="311"/>
      <c r="L670" s="311"/>
      <c r="M670" s="311"/>
      <c r="N670" s="311"/>
      <c r="O670" s="311"/>
      <c r="P670" s="311"/>
    </row>
    <row r="671" spans="1:16" x14ac:dyDescent="0.2">
      <c r="A671" s="312" t="s">
        <v>151</v>
      </c>
      <c r="B671" s="314" t="s">
        <v>1</v>
      </c>
      <c r="C671" s="316"/>
      <c r="D671" s="305" t="s">
        <v>0</v>
      </c>
      <c r="E671" s="305" t="s">
        <v>2</v>
      </c>
      <c r="F671" s="307" t="s">
        <v>39</v>
      </c>
      <c r="G671" s="308"/>
      <c r="H671" s="308"/>
      <c r="I671" s="308"/>
      <c r="J671" s="308"/>
      <c r="K671" s="308"/>
      <c r="L671" s="309"/>
      <c r="M671" s="305" t="s">
        <v>205</v>
      </c>
      <c r="N671" s="305" t="s">
        <v>188</v>
      </c>
      <c r="O671" s="307" t="s">
        <v>5</v>
      </c>
      <c r="P671" s="309"/>
    </row>
    <row r="672" spans="1:16" s="5" customFormat="1" ht="132" x14ac:dyDescent="0.2">
      <c r="A672" s="313"/>
      <c r="B672" s="315"/>
      <c r="C672" s="317"/>
      <c r="D672" s="306"/>
      <c r="E672" s="306"/>
      <c r="F672" s="272" t="s">
        <v>40</v>
      </c>
      <c r="G672" s="22" t="s">
        <v>3</v>
      </c>
      <c r="H672" s="273" t="s">
        <v>4</v>
      </c>
      <c r="I672" s="274" t="s">
        <v>13</v>
      </c>
      <c r="J672" s="273" t="s">
        <v>41</v>
      </c>
      <c r="K672" s="274" t="s">
        <v>42</v>
      </c>
      <c r="L672" s="274" t="s">
        <v>178</v>
      </c>
      <c r="M672" s="306"/>
      <c r="N672" s="306"/>
      <c r="O672" s="274" t="s">
        <v>6</v>
      </c>
      <c r="P672" s="274" t="s">
        <v>7</v>
      </c>
    </row>
    <row r="673" spans="1:16" ht="38.25" x14ac:dyDescent="0.2">
      <c r="A673" s="92">
        <v>14</v>
      </c>
      <c r="B673" s="9" t="s">
        <v>206</v>
      </c>
      <c r="C673" s="20" t="s">
        <v>16</v>
      </c>
      <c r="D673" s="31">
        <v>1</v>
      </c>
      <c r="E673" s="80">
        <v>7732</v>
      </c>
      <c r="F673" s="80">
        <v>773.2</v>
      </c>
      <c r="G673" s="80"/>
      <c r="H673" s="80"/>
      <c r="I673" s="80"/>
      <c r="J673" s="80"/>
      <c r="K673" s="80"/>
      <c r="L673" s="80">
        <v>2551.56</v>
      </c>
      <c r="M673" s="80"/>
      <c r="N673" s="80">
        <v>8943.24</v>
      </c>
      <c r="O673" s="80">
        <f>D673*SUM(E673:N673)</f>
        <v>20000</v>
      </c>
      <c r="P673" s="80">
        <f>O673*12</f>
        <v>240000</v>
      </c>
    </row>
    <row r="674" spans="1:16" x14ac:dyDescent="0.2">
      <c r="A674" s="92">
        <v>13</v>
      </c>
      <c r="B674" s="9" t="s">
        <v>135</v>
      </c>
      <c r="C674" s="20" t="s">
        <v>16</v>
      </c>
      <c r="D674" s="31">
        <v>0.25</v>
      </c>
      <c r="E674" s="80">
        <v>7253</v>
      </c>
      <c r="F674" s="80"/>
      <c r="G674" s="80"/>
      <c r="H674" s="80"/>
      <c r="I674" s="80"/>
      <c r="J674" s="80"/>
      <c r="K674" s="80"/>
      <c r="L674" s="80">
        <v>2175.9</v>
      </c>
      <c r="M674" s="80"/>
      <c r="N674" s="80">
        <v>10571.1</v>
      </c>
      <c r="O674" s="80">
        <f t="shared" ref="O674:O698" si="91">D674*SUM(E674:N674)</f>
        <v>5000</v>
      </c>
      <c r="P674" s="80">
        <f>O674*12</f>
        <v>60000</v>
      </c>
    </row>
    <row r="675" spans="1:16" x14ac:dyDescent="0.2">
      <c r="A675" s="92">
        <v>13</v>
      </c>
      <c r="B675" s="9" t="s">
        <v>201</v>
      </c>
      <c r="C675" s="20" t="s">
        <v>136</v>
      </c>
      <c r="D675" s="31">
        <v>0.25</v>
      </c>
      <c r="E675" s="80">
        <v>7253</v>
      </c>
      <c r="F675" s="80"/>
      <c r="G675" s="80"/>
      <c r="H675" s="80"/>
      <c r="I675" s="80"/>
      <c r="J675" s="80"/>
      <c r="K675" s="80"/>
      <c r="L675" s="80">
        <v>2175.9</v>
      </c>
      <c r="M675" s="80"/>
      <c r="N675" s="80">
        <v>10571.1</v>
      </c>
      <c r="O675" s="80">
        <f t="shared" si="91"/>
        <v>5000</v>
      </c>
      <c r="P675" s="80">
        <f>O675*12</f>
        <v>60000</v>
      </c>
    </row>
    <row r="676" spans="1:16" x14ac:dyDescent="0.2">
      <c r="A676" s="92">
        <v>14</v>
      </c>
      <c r="B676" s="9" t="s">
        <v>199</v>
      </c>
      <c r="C676" s="20" t="s">
        <v>137</v>
      </c>
      <c r="D676" s="31">
        <v>0.25</v>
      </c>
      <c r="E676" s="80">
        <v>7732</v>
      </c>
      <c r="F676" s="80"/>
      <c r="G676" s="80"/>
      <c r="H676" s="80"/>
      <c r="I676" s="80"/>
      <c r="J676" s="80"/>
      <c r="K676" s="80"/>
      <c r="L676" s="80">
        <v>2319.6</v>
      </c>
      <c r="M676" s="80"/>
      <c r="N676" s="80">
        <v>9948.4</v>
      </c>
      <c r="O676" s="80">
        <f t="shared" si="91"/>
        <v>5000</v>
      </c>
      <c r="P676" s="80">
        <f t="shared" ref="P676:P698" si="92">O676*12</f>
        <v>60000</v>
      </c>
    </row>
    <row r="677" spans="1:16" x14ac:dyDescent="0.2">
      <c r="A677" s="92">
        <v>12</v>
      </c>
      <c r="B677" s="9" t="s">
        <v>198</v>
      </c>
      <c r="C677" s="20" t="s">
        <v>104</v>
      </c>
      <c r="D677" s="31">
        <v>0.25</v>
      </c>
      <c r="E677" s="80">
        <v>6773</v>
      </c>
      <c r="F677" s="80"/>
      <c r="G677" s="80"/>
      <c r="H677" s="80"/>
      <c r="I677" s="80"/>
      <c r="J677" s="80"/>
      <c r="K677" s="80"/>
      <c r="L677" s="80">
        <v>2031.9</v>
      </c>
      <c r="M677" s="80"/>
      <c r="N677" s="80">
        <v>11195.1</v>
      </c>
      <c r="O677" s="80">
        <f t="shared" si="91"/>
        <v>5000</v>
      </c>
      <c r="P677" s="80">
        <f t="shared" si="92"/>
        <v>60000</v>
      </c>
    </row>
    <row r="678" spans="1:16" x14ac:dyDescent="0.2">
      <c r="A678" s="92">
        <v>13</v>
      </c>
      <c r="B678" s="9" t="s">
        <v>197</v>
      </c>
      <c r="C678" s="20" t="s">
        <v>99</v>
      </c>
      <c r="D678" s="31">
        <v>0.25</v>
      </c>
      <c r="E678" s="80">
        <v>7253</v>
      </c>
      <c r="F678" s="80"/>
      <c r="G678" s="80"/>
      <c r="H678" s="80"/>
      <c r="I678" s="80"/>
      <c r="J678" s="80"/>
      <c r="K678" s="80">
        <v>1087.95</v>
      </c>
      <c r="L678" s="80">
        <v>2502.2800000000002</v>
      </c>
      <c r="M678" s="80"/>
      <c r="N678" s="80">
        <v>9156.77</v>
      </c>
      <c r="O678" s="80">
        <f t="shared" si="91"/>
        <v>5000</v>
      </c>
      <c r="P678" s="80">
        <f t="shared" si="92"/>
        <v>60000</v>
      </c>
    </row>
    <row r="679" spans="1:16" x14ac:dyDescent="0.2">
      <c r="A679" s="92">
        <v>12</v>
      </c>
      <c r="B679" s="9" t="s">
        <v>138</v>
      </c>
      <c r="C679" s="20" t="s">
        <v>104</v>
      </c>
      <c r="D679" s="31">
        <v>0.25</v>
      </c>
      <c r="E679" s="80">
        <v>6773</v>
      </c>
      <c r="F679" s="80"/>
      <c r="G679" s="80"/>
      <c r="H679" s="80"/>
      <c r="I679" s="80"/>
      <c r="J679" s="80"/>
      <c r="K679" s="80">
        <v>1693.25</v>
      </c>
      <c r="L679" s="80">
        <v>2539.87</v>
      </c>
      <c r="M679" s="80"/>
      <c r="N679" s="80">
        <v>8993.8799999999992</v>
      </c>
      <c r="O679" s="80">
        <f t="shared" si="91"/>
        <v>5000</v>
      </c>
      <c r="P679" s="80">
        <f t="shared" si="92"/>
        <v>60000</v>
      </c>
    </row>
    <row r="680" spans="1:16" x14ac:dyDescent="0.2">
      <c r="A680" s="92">
        <v>10</v>
      </c>
      <c r="B680" s="81" t="s">
        <v>203</v>
      </c>
      <c r="C680" s="275" t="s">
        <v>21</v>
      </c>
      <c r="D680" s="31">
        <v>0.25</v>
      </c>
      <c r="E680" s="80">
        <v>5815</v>
      </c>
      <c r="F680" s="80"/>
      <c r="G680" s="80"/>
      <c r="H680" s="80"/>
      <c r="I680" s="80"/>
      <c r="J680" s="80"/>
      <c r="K680" s="80">
        <v>1453.75</v>
      </c>
      <c r="L680" s="80">
        <v>2180.62</v>
      </c>
      <c r="M680" s="80"/>
      <c r="N680" s="80">
        <v>10550.63</v>
      </c>
      <c r="O680" s="80">
        <f t="shared" si="91"/>
        <v>5000</v>
      </c>
      <c r="P680" s="16">
        <f t="shared" si="92"/>
        <v>60000</v>
      </c>
    </row>
    <row r="681" spans="1:16" x14ac:dyDescent="0.2">
      <c r="A681" s="92">
        <v>13</v>
      </c>
      <c r="B681" s="81" t="s">
        <v>180</v>
      </c>
      <c r="C681" s="275" t="s">
        <v>16</v>
      </c>
      <c r="D681" s="31">
        <v>0.25</v>
      </c>
      <c r="E681" s="80">
        <v>7253</v>
      </c>
      <c r="F681" s="80"/>
      <c r="G681" s="80"/>
      <c r="H681" s="80"/>
      <c r="I681" s="80"/>
      <c r="J681" s="80"/>
      <c r="K681" s="80">
        <v>2175.9</v>
      </c>
      <c r="L681" s="80">
        <v>2828.67</v>
      </c>
      <c r="M681" s="80"/>
      <c r="N681" s="80">
        <v>7742.43</v>
      </c>
      <c r="O681" s="80">
        <f t="shared" si="91"/>
        <v>5000</v>
      </c>
      <c r="P681" s="16">
        <f t="shared" si="92"/>
        <v>60000</v>
      </c>
    </row>
    <row r="682" spans="1:16" x14ac:dyDescent="0.2">
      <c r="A682" s="92">
        <v>14</v>
      </c>
      <c r="B682" s="81" t="s">
        <v>195</v>
      </c>
      <c r="C682" s="275" t="s">
        <v>16</v>
      </c>
      <c r="D682" s="31">
        <v>0.25</v>
      </c>
      <c r="E682" s="80">
        <v>7732</v>
      </c>
      <c r="F682" s="80"/>
      <c r="G682" s="80"/>
      <c r="H682" s="80"/>
      <c r="I682" s="80"/>
      <c r="J682" s="80"/>
      <c r="K682" s="80"/>
      <c r="L682" s="80">
        <v>2319.6</v>
      </c>
      <c r="M682" s="80"/>
      <c r="N682" s="80">
        <v>9948.4</v>
      </c>
      <c r="O682" s="80">
        <f t="shared" si="91"/>
        <v>5000</v>
      </c>
      <c r="P682" s="16">
        <f t="shared" si="92"/>
        <v>60000</v>
      </c>
    </row>
    <row r="683" spans="1:16" x14ac:dyDescent="0.2">
      <c r="A683" s="92">
        <v>13</v>
      </c>
      <c r="B683" s="81" t="s">
        <v>196</v>
      </c>
      <c r="C683" s="275" t="s">
        <v>16</v>
      </c>
      <c r="D683" s="31">
        <v>0.25</v>
      </c>
      <c r="E683" s="80">
        <v>7253</v>
      </c>
      <c r="F683" s="80"/>
      <c r="G683" s="80"/>
      <c r="H683" s="80"/>
      <c r="I683" s="80"/>
      <c r="J683" s="80"/>
      <c r="K683" s="80">
        <v>1087.95</v>
      </c>
      <c r="L683" s="80">
        <v>2502.2800000000002</v>
      </c>
      <c r="M683" s="80"/>
      <c r="N683" s="80">
        <v>9156.77</v>
      </c>
      <c r="O683" s="80">
        <f t="shared" si="91"/>
        <v>5000</v>
      </c>
      <c r="P683" s="16">
        <v>60000</v>
      </c>
    </row>
    <row r="684" spans="1:16" x14ac:dyDescent="0.2">
      <c r="A684" s="92">
        <v>13</v>
      </c>
      <c r="B684" s="81" t="s">
        <v>250</v>
      </c>
      <c r="C684" s="275" t="s">
        <v>16</v>
      </c>
      <c r="D684" s="31">
        <v>0.25</v>
      </c>
      <c r="E684" s="80">
        <v>7253</v>
      </c>
      <c r="F684" s="80"/>
      <c r="G684" s="80"/>
      <c r="H684" s="80"/>
      <c r="I684" s="80"/>
      <c r="J684" s="80"/>
      <c r="K684" s="80">
        <v>1087.95</v>
      </c>
      <c r="L684" s="80">
        <v>2502.2800000000002</v>
      </c>
      <c r="M684" s="80"/>
      <c r="N684" s="80">
        <v>9156.77</v>
      </c>
      <c r="O684" s="80">
        <f t="shared" si="91"/>
        <v>5000</v>
      </c>
      <c r="P684" s="16">
        <f t="shared" si="92"/>
        <v>60000</v>
      </c>
    </row>
    <row r="685" spans="1:16" x14ac:dyDescent="0.2">
      <c r="A685" s="92">
        <v>13</v>
      </c>
      <c r="B685" s="81" t="s">
        <v>200</v>
      </c>
      <c r="C685" s="275" t="s">
        <v>16</v>
      </c>
      <c r="D685" s="31">
        <v>0.25</v>
      </c>
      <c r="E685" s="80">
        <v>7253</v>
      </c>
      <c r="F685" s="80"/>
      <c r="G685" s="80"/>
      <c r="H685" s="80"/>
      <c r="I685" s="80"/>
      <c r="J685" s="80"/>
      <c r="K685" s="80">
        <v>2175.9</v>
      </c>
      <c r="L685" s="80">
        <v>2828.67</v>
      </c>
      <c r="M685" s="80"/>
      <c r="N685" s="80">
        <v>7742.43</v>
      </c>
      <c r="O685" s="80">
        <f t="shared" si="91"/>
        <v>5000</v>
      </c>
      <c r="P685" s="16">
        <f t="shared" si="92"/>
        <v>60000</v>
      </c>
    </row>
    <row r="686" spans="1:16" ht="25.5" x14ac:dyDescent="0.2">
      <c r="A686" s="92">
        <v>9</v>
      </c>
      <c r="B686" s="81" t="s">
        <v>207</v>
      </c>
      <c r="C686" s="275" t="s">
        <v>16</v>
      </c>
      <c r="D686" s="31">
        <v>0.25</v>
      </c>
      <c r="E686" s="80">
        <v>5527</v>
      </c>
      <c r="F686" s="80"/>
      <c r="G686" s="80"/>
      <c r="H686" s="80"/>
      <c r="I686" s="80"/>
      <c r="J686" s="80"/>
      <c r="K686" s="80"/>
      <c r="L686" s="80">
        <v>1658.1</v>
      </c>
      <c r="M686" s="80"/>
      <c r="N686" s="80">
        <v>6314.9</v>
      </c>
      <c r="O686" s="80">
        <f t="shared" si="91"/>
        <v>3375</v>
      </c>
      <c r="P686" s="16">
        <f t="shared" si="92"/>
        <v>40500</v>
      </c>
    </row>
    <row r="687" spans="1:16" ht="25.5" x14ac:dyDescent="0.2">
      <c r="A687" s="92">
        <v>9</v>
      </c>
      <c r="B687" s="81" t="s">
        <v>208</v>
      </c>
      <c r="C687" s="275" t="s">
        <v>16</v>
      </c>
      <c r="D687" s="31">
        <v>0.25</v>
      </c>
      <c r="E687" s="80">
        <v>5527</v>
      </c>
      <c r="F687" s="80"/>
      <c r="G687" s="80"/>
      <c r="H687" s="80"/>
      <c r="I687" s="80"/>
      <c r="J687" s="80"/>
      <c r="K687" s="80"/>
      <c r="L687" s="80">
        <v>1658.1</v>
      </c>
      <c r="M687" s="80"/>
      <c r="N687" s="80">
        <v>6314.9</v>
      </c>
      <c r="O687" s="80">
        <f t="shared" si="91"/>
        <v>3375</v>
      </c>
      <c r="P687" s="16">
        <f t="shared" si="92"/>
        <v>40500</v>
      </c>
    </row>
    <row r="688" spans="1:16" ht="25.5" x14ac:dyDescent="0.2">
      <c r="A688" s="92">
        <v>9</v>
      </c>
      <c r="B688" s="81" t="s">
        <v>209</v>
      </c>
      <c r="C688" s="275" t="s">
        <v>16</v>
      </c>
      <c r="D688" s="31">
        <v>0.25</v>
      </c>
      <c r="E688" s="80">
        <v>5527</v>
      </c>
      <c r="F688" s="80"/>
      <c r="G688" s="80"/>
      <c r="H688" s="80"/>
      <c r="I688" s="80"/>
      <c r="J688" s="80"/>
      <c r="K688" s="80"/>
      <c r="L688" s="80">
        <v>1658.1</v>
      </c>
      <c r="M688" s="80"/>
      <c r="N688" s="80">
        <v>6314.9</v>
      </c>
      <c r="O688" s="80">
        <f t="shared" si="91"/>
        <v>3375</v>
      </c>
      <c r="P688" s="16">
        <f t="shared" si="92"/>
        <v>40500</v>
      </c>
    </row>
    <row r="689" spans="1:16" ht="25.5" x14ac:dyDescent="0.2">
      <c r="A689" s="92">
        <v>9</v>
      </c>
      <c r="B689" s="81" t="s">
        <v>210</v>
      </c>
      <c r="C689" s="275" t="s">
        <v>16</v>
      </c>
      <c r="D689" s="31">
        <v>0.25</v>
      </c>
      <c r="E689" s="80">
        <v>5527</v>
      </c>
      <c r="F689" s="80"/>
      <c r="G689" s="80"/>
      <c r="H689" s="80"/>
      <c r="I689" s="80"/>
      <c r="J689" s="80"/>
      <c r="K689" s="80"/>
      <c r="L689" s="80">
        <v>1658.1</v>
      </c>
      <c r="M689" s="80"/>
      <c r="N689" s="80">
        <v>6314.9</v>
      </c>
      <c r="O689" s="80">
        <f t="shared" si="91"/>
        <v>3375</v>
      </c>
      <c r="P689" s="16">
        <f t="shared" si="92"/>
        <v>40500</v>
      </c>
    </row>
    <row r="690" spans="1:16" ht="25.5" x14ac:dyDescent="0.2">
      <c r="A690" s="92">
        <v>9</v>
      </c>
      <c r="B690" s="81" t="s">
        <v>211</v>
      </c>
      <c r="C690" s="275" t="s">
        <v>16</v>
      </c>
      <c r="D690" s="31">
        <v>0.25</v>
      </c>
      <c r="E690" s="80">
        <v>5527</v>
      </c>
      <c r="F690" s="80"/>
      <c r="G690" s="80"/>
      <c r="H690" s="80"/>
      <c r="I690" s="80"/>
      <c r="J690" s="80"/>
      <c r="K690" s="80"/>
      <c r="L690" s="80">
        <v>1658.1</v>
      </c>
      <c r="M690" s="80"/>
      <c r="N690" s="80">
        <v>6314.9</v>
      </c>
      <c r="O690" s="80">
        <f t="shared" si="91"/>
        <v>3375</v>
      </c>
      <c r="P690" s="16">
        <f t="shared" si="92"/>
        <v>40500</v>
      </c>
    </row>
    <row r="691" spans="1:16" ht="25.5" x14ac:dyDescent="0.2">
      <c r="A691" s="92">
        <v>9</v>
      </c>
      <c r="B691" s="81" t="s">
        <v>212</v>
      </c>
      <c r="C691" s="275" t="s">
        <v>16</v>
      </c>
      <c r="D691" s="31">
        <v>0.25</v>
      </c>
      <c r="E691" s="80">
        <v>5527</v>
      </c>
      <c r="F691" s="80"/>
      <c r="G691" s="80"/>
      <c r="H691" s="80"/>
      <c r="I691" s="80"/>
      <c r="J691" s="80"/>
      <c r="K691" s="80"/>
      <c r="L691" s="80">
        <v>1658.1</v>
      </c>
      <c r="M691" s="80"/>
      <c r="N691" s="80">
        <v>6314.9</v>
      </c>
      <c r="O691" s="80">
        <f t="shared" si="91"/>
        <v>3375</v>
      </c>
      <c r="P691" s="16">
        <f t="shared" si="92"/>
        <v>40500</v>
      </c>
    </row>
    <row r="692" spans="1:16" ht="25.5" x14ac:dyDescent="0.2">
      <c r="A692" s="92">
        <v>9</v>
      </c>
      <c r="B692" s="81" t="s">
        <v>35</v>
      </c>
      <c r="C692" s="275" t="s">
        <v>16</v>
      </c>
      <c r="D692" s="31">
        <v>0.25</v>
      </c>
      <c r="E692" s="80">
        <v>5527</v>
      </c>
      <c r="F692" s="80"/>
      <c r="G692" s="80"/>
      <c r="H692" s="80"/>
      <c r="I692" s="80"/>
      <c r="J692" s="80"/>
      <c r="K692" s="80"/>
      <c r="L692" s="80">
        <v>1658.1</v>
      </c>
      <c r="M692" s="80"/>
      <c r="N692" s="80">
        <v>6314.9</v>
      </c>
      <c r="O692" s="80">
        <f t="shared" si="91"/>
        <v>3375</v>
      </c>
      <c r="P692" s="16">
        <f t="shared" si="92"/>
        <v>40500</v>
      </c>
    </row>
    <row r="693" spans="1:16" ht="25.5" x14ac:dyDescent="0.2">
      <c r="A693" s="92">
        <v>9</v>
      </c>
      <c r="B693" s="81" t="s">
        <v>213</v>
      </c>
      <c r="C693" s="275" t="s">
        <v>16</v>
      </c>
      <c r="D693" s="31">
        <v>0.25</v>
      </c>
      <c r="E693" s="80">
        <v>5527</v>
      </c>
      <c r="F693" s="80"/>
      <c r="G693" s="80"/>
      <c r="H693" s="80"/>
      <c r="I693" s="80"/>
      <c r="J693" s="80"/>
      <c r="K693" s="80"/>
      <c r="L693" s="80">
        <v>1658.1</v>
      </c>
      <c r="M693" s="80"/>
      <c r="N693" s="80">
        <v>6314.9</v>
      </c>
      <c r="O693" s="80">
        <f t="shared" si="91"/>
        <v>3375</v>
      </c>
      <c r="P693" s="16">
        <f t="shared" si="92"/>
        <v>40500</v>
      </c>
    </row>
    <row r="694" spans="1:16" x14ac:dyDescent="0.2">
      <c r="A694" s="92">
        <v>10</v>
      </c>
      <c r="B694" s="81" t="s">
        <v>102</v>
      </c>
      <c r="C694" s="275" t="s">
        <v>16</v>
      </c>
      <c r="D694" s="31">
        <v>0.25</v>
      </c>
      <c r="E694" s="80">
        <v>5815</v>
      </c>
      <c r="F694" s="80"/>
      <c r="G694" s="80"/>
      <c r="H694" s="80"/>
      <c r="I694" s="80"/>
      <c r="J694" s="80"/>
      <c r="K694" s="80"/>
      <c r="L694" s="80">
        <v>1744.5</v>
      </c>
      <c r="M694" s="80"/>
      <c r="N694" s="80">
        <v>5940.5</v>
      </c>
      <c r="O694" s="80">
        <f t="shared" si="91"/>
        <v>3375</v>
      </c>
      <c r="P694" s="16">
        <f t="shared" si="92"/>
        <v>40500</v>
      </c>
    </row>
    <row r="695" spans="1:16" x14ac:dyDescent="0.2">
      <c r="A695" s="92">
        <v>9</v>
      </c>
      <c r="B695" s="81" t="s">
        <v>110</v>
      </c>
      <c r="C695" s="275" t="s">
        <v>16</v>
      </c>
      <c r="D695" s="31">
        <v>0.25</v>
      </c>
      <c r="E695" s="80">
        <v>5527</v>
      </c>
      <c r="F695" s="80"/>
      <c r="G695" s="80"/>
      <c r="H695" s="80"/>
      <c r="I695" s="80"/>
      <c r="J695" s="80"/>
      <c r="K695" s="80">
        <v>829.05</v>
      </c>
      <c r="L695" s="80">
        <v>1906.81</v>
      </c>
      <c r="M695" s="80"/>
      <c r="N695" s="80">
        <v>5237.1400000000003</v>
      </c>
      <c r="O695" s="80">
        <f t="shared" si="91"/>
        <v>3375</v>
      </c>
      <c r="P695" s="16">
        <f t="shared" si="92"/>
        <v>40500</v>
      </c>
    </row>
    <row r="696" spans="1:16" x14ac:dyDescent="0.2">
      <c r="A696" s="92">
        <v>10</v>
      </c>
      <c r="B696" s="81" t="s">
        <v>194</v>
      </c>
      <c r="C696" s="275" t="s">
        <v>16</v>
      </c>
      <c r="D696" s="31">
        <v>0.25</v>
      </c>
      <c r="E696" s="80">
        <v>5815</v>
      </c>
      <c r="F696" s="80"/>
      <c r="G696" s="80"/>
      <c r="H696" s="80"/>
      <c r="I696" s="80"/>
      <c r="J696" s="80"/>
      <c r="K696" s="80">
        <v>872.25</v>
      </c>
      <c r="L696" s="80">
        <v>2006.17</v>
      </c>
      <c r="M696" s="80"/>
      <c r="N696" s="80">
        <v>4806.58</v>
      </c>
      <c r="O696" s="80">
        <f t="shared" si="91"/>
        <v>3375</v>
      </c>
      <c r="P696" s="16">
        <v>40500</v>
      </c>
    </row>
    <row r="697" spans="1:16" x14ac:dyDescent="0.2">
      <c r="A697" s="92">
        <v>10</v>
      </c>
      <c r="B697" s="81" t="s">
        <v>204</v>
      </c>
      <c r="C697" s="275" t="s">
        <v>16</v>
      </c>
      <c r="D697" s="31">
        <v>0.25</v>
      </c>
      <c r="E697" s="80">
        <v>5815</v>
      </c>
      <c r="F697" s="80"/>
      <c r="G697" s="80"/>
      <c r="H697" s="80"/>
      <c r="I697" s="80"/>
      <c r="J697" s="80"/>
      <c r="K697" s="80">
        <v>1744.5</v>
      </c>
      <c r="L697" s="80">
        <v>2267.85</v>
      </c>
      <c r="M697" s="80"/>
      <c r="N697" s="80">
        <v>3672.65</v>
      </c>
      <c r="O697" s="80">
        <f t="shared" si="91"/>
        <v>3375</v>
      </c>
      <c r="P697" s="16">
        <f t="shared" si="92"/>
        <v>40500</v>
      </c>
    </row>
    <row r="698" spans="1:16" ht="26.25" thickBot="1" x14ac:dyDescent="0.25">
      <c r="A698" s="92">
        <v>3</v>
      </c>
      <c r="B698" s="9" t="s">
        <v>12</v>
      </c>
      <c r="C698" s="20"/>
      <c r="D698" s="31">
        <v>1</v>
      </c>
      <c r="E698" s="80">
        <v>3770</v>
      </c>
      <c r="F698" s="80"/>
      <c r="G698" s="80"/>
      <c r="H698" s="80"/>
      <c r="I698" s="80"/>
      <c r="J698" s="80"/>
      <c r="K698" s="80"/>
      <c r="L698" s="80"/>
      <c r="M698" s="80">
        <v>4230</v>
      </c>
      <c r="N698" s="80"/>
      <c r="O698" s="80">
        <f t="shared" si="91"/>
        <v>8000</v>
      </c>
      <c r="P698" s="16">
        <f t="shared" si="92"/>
        <v>96000</v>
      </c>
    </row>
    <row r="699" spans="1:16" s="4" customFormat="1" ht="15" x14ac:dyDescent="0.25">
      <c r="A699" s="276"/>
      <c r="B699" s="232" t="s">
        <v>8</v>
      </c>
      <c r="C699" s="233"/>
      <c r="D699" s="234">
        <f>D673+D674+D675+D676+D677+D678+D679+D680+D681+D682+D683+D684+D685</f>
        <v>4</v>
      </c>
      <c r="E699" s="233"/>
      <c r="F699" s="233"/>
      <c r="G699" s="233"/>
      <c r="H699" s="233"/>
      <c r="I699" s="233"/>
      <c r="J699" s="233"/>
      <c r="K699" s="233"/>
      <c r="L699" s="233"/>
      <c r="M699" s="233"/>
      <c r="N699" s="233"/>
      <c r="O699" s="234">
        <f>O673+O674+O675+O676+O677+O678+O679+O680+O681+O682+O683+O684+O685</f>
        <v>80000</v>
      </c>
      <c r="P699" s="277">
        <f>P673+P674+P675+P676+P677+P678+P679+P680+P681+P682+P683+P684+P685</f>
        <v>960000</v>
      </c>
    </row>
    <row r="700" spans="1:16" s="4" customFormat="1" ht="15" x14ac:dyDescent="0.25">
      <c r="A700" s="278"/>
      <c r="B700" s="235" t="s">
        <v>51</v>
      </c>
      <c r="C700" s="236"/>
      <c r="D700" s="237">
        <f>D686+D687+D688+D689+D690+D691+D692+D693+D694+D695+D696+D697</f>
        <v>3</v>
      </c>
      <c r="E700" s="236"/>
      <c r="F700" s="236"/>
      <c r="G700" s="236"/>
      <c r="H700" s="236"/>
      <c r="I700" s="236"/>
      <c r="J700" s="236"/>
      <c r="K700" s="236"/>
      <c r="L700" s="236"/>
      <c r="M700" s="236" t="s">
        <v>375</v>
      </c>
      <c r="N700" s="236"/>
      <c r="O700" s="237">
        <f>O686+O687+O688+O689+O690+O691+O692+O693+O694+O695+O696+O697</f>
        <v>40500</v>
      </c>
      <c r="P700" s="279">
        <f>P686+P687+P688+P689+P690+P691+P692+P693+P694+P695+P696+P697</f>
        <v>486000</v>
      </c>
    </row>
    <row r="701" spans="1:16" s="4" customFormat="1" ht="15" x14ac:dyDescent="0.25">
      <c r="A701" s="280"/>
      <c r="B701" s="238" t="s">
        <v>52</v>
      </c>
      <c r="C701" s="239"/>
      <c r="D701" s="240">
        <f>D698</f>
        <v>1</v>
      </c>
      <c r="E701" s="240"/>
      <c r="F701" s="240"/>
      <c r="G701" s="240"/>
      <c r="H701" s="240"/>
      <c r="I701" s="240"/>
      <c r="J701" s="240"/>
      <c r="K701" s="240"/>
      <c r="L701" s="240"/>
      <c r="M701" s="240"/>
      <c r="N701" s="240"/>
      <c r="O701" s="240">
        <f>O698</f>
        <v>8000</v>
      </c>
      <c r="P701" s="281">
        <f>P698</f>
        <v>96000</v>
      </c>
    </row>
    <row r="702" spans="1:16" s="4" customFormat="1" ht="15.75" thickBot="1" x14ac:dyDescent="0.3">
      <c r="A702" s="282"/>
      <c r="B702" s="241" t="s">
        <v>59</v>
      </c>
      <c r="C702" s="242"/>
      <c r="D702" s="243">
        <f>D699+D700+D701</f>
        <v>8</v>
      </c>
      <c r="E702" s="243"/>
      <c r="F702" s="243"/>
      <c r="G702" s="243"/>
      <c r="H702" s="243"/>
      <c r="I702" s="243"/>
      <c r="J702" s="243"/>
      <c r="K702" s="243"/>
      <c r="L702" s="243"/>
      <c r="M702" s="243"/>
      <c r="N702" s="243"/>
      <c r="O702" s="243">
        <f>O699+O700+O701</f>
        <v>128500</v>
      </c>
      <c r="P702" s="283">
        <f>P699+P700+P701</f>
        <v>1542000</v>
      </c>
    </row>
    <row r="707" spans="2:11" x14ac:dyDescent="0.2">
      <c r="B707" s="2" t="s">
        <v>423</v>
      </c>
      <c r="J707" s="1" t="s">
        <v>424</v>
      </c>
      <c r="K707" s="1" t="s">
        <v>425</v>
      </c>
    </row>
  </sheetData>
  <mergeCells count="64">
    <mergeCell ref="A477:P477"/>
    <mergeCell ref="A293:P293"/>
    <mergeCell ref="A510:P510"/>
    <mergeCell ref="A552:P552"/>
    <mergeCell ref="A466:P466"/>
    <mergeCell ref="A471:P471"/>
    <mergeCell ref="A65:P65"/>
    <mergeCell ref="A66:P66"/>
    <mergeCell ref="A73:P73"/>
    <mergeCell ref="A92:P92"/>
    <mergeCell ref="A100:P100"/>
    <mergeCell ref="A109:P109"/>
    <mergeCell ref="A113:P113"/>
    <mergeCell ref="A128:P128"/>
    <mergeCell ref="A6:P6"/>
    <mergeCell ref="A426:P426"/>
    <mergeCell ref="A312:P312"/>
    <mergeCell ref="A142:P142"/>
    <mergeCell ref="A455:P455"/>
    <mergeCell ref="A263:P263"/>
    <mergeCell ref="A339:P339"/>
    <mergeCell ref="A340:P340"/>
    <mergeCell ref="A587:P587"/>
    <mergeCell ref="A41:P41"/>
    <mergeCell ref="A486:P486"/>
    <mergeCell ref="A487:P487"/>
    <mergeCell ref="A491:P491"/>
    <mergeCell ref="A509:P509"/>
    <mergeCell ref="A278:P278"/>
    <mergeCell ref="A356:P356"/>
    <mergeCell ref="A357:P357"/>
    <mergeCell ref="A456:P456"/>
    <mergeCell ref="A162:P162"/>
    <mergeCell ref="A163:P163"/>
    <mergeCell ref="A180:P180"/>
    <mergeCell ref="A219:P219"/>
    <mergeCell ref="A239:P239"/>
    <mergeCell ref="A564:P564"/>
    <mergeCell ref="A9:P9"/>
    <mergeCell ref="A24:P24"/>
    <mergeCell ref="A32:P32"/>
    <mergeCell ref="E671:E672"/>
    <mergeCell ref="F671:L671"/>
    <mergeCell ref="M671:M672"/>
    <mergeCell ref="N671:N672"/>
    <mergeCell ref="A52:P52"/>
    <mergeCell ref="O671:P671"/>
    <mergeCell ref="A669:P669"/>
    <mergeCell ref="A670:P670"/>
    <mergeCell ref="A671:A672"/>
    <mergeCell ref="B671:B672"/>
    <mergeCell ref="C671:C672"/>
    <mergeCell ref="D671:D672"/>
    <mergeCell ref="A576:P576"/>
    <mergeCell ref="A5:P5"/>
    <mergeCell ref="A7:A8"/>
    <mergeCell ref="B7:B8"/>
    <mergeCell ref="C7:C8"/>
    <mergeCell ref="D7:D8"/>
    <mergeCell ref="E7:E8"/>
    <mergeCell ref="M7:M8"/>
    <mergeCell ref="N7:N8"/>
    <mergeCell ref="F7:L7"/>
    <mergeCell ref="O7:P7"/>
  </mergeCells>
  <phoneticPr fontId="0" type="noConversion"/>
  <pageMargins left="0.15748031496062992" right="0.15748031496062992" top="0.19685039370078741" bottom="0.19685039370078741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лікарня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2025-01-30T10:04:01Z</cp:lastPrinted>
  <dcterms:created xsi:type="dcterms:W3CDTF">2005-05-19T09:55:41Z</dcterms:created>
  <dcterms:modified xsi:type="dcterms:W3CDTF">2025-01-30T10:06:00Z</dcterms:modified>
</cp:coreProperties>
</file>