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30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56" i="1" l="1"/>
  <c r="H88" i="1" l="1"/>
  <c r="I88" i="1"/>
  <c r="I92" i="1" l="1"/>
  <c r="H92" i="1" s="1"/>
  <c r="I23" i="1"/>
  <c r="I89" i="1" l="1"/>
  <c r="K49" i="1" l="1"/>
  <c r="J28" i="1" l="1"/>
  <c r="H28" i="1" s="1"/>
  <c r="I53" i="1" l="1"/>
  <c r="M59" i="1" l="1"/>
  <c r="I52" i="1" l="1"/>
  <c r="I37" i="1"/>
  <c r="I22" i="1" l="1"/>
  <c r="H35" i="1" l="1"/>
  <c r="I86" i="1"/>
  <c r="I84" i="1"/>
  <c r="I46" i="1"/>
  <c r="H47" i="1"/>
  <c r="I48" i="1"/>
  <c r="H32" i="1"/>
  <c r="H80" i="1" l="1"/>
  <c r="H79" i="1"/>
  <c r="H78" i="1"/>
  <c r="K59" i="1"/>
  <c r="J59" i="1"/>
  <c r="H62" i="1" l="1"/>
  <c r="H61" i="1"/>
  <c r="H60" i="1"/>
  <c r="I72" i="1" l="1"/>
  <c r="I73" i="1"/>
  <c r="H52" i="1" l="1"/>
  <c r="K75" i="1" l="1"/>
  <c r="J75" i="1"/>
  <c r="K88" i="1"/>
  <c r="J88" i="1"/>
  <c r="H89" i="1"/>
  <c r="H93" i="1" l="1"/>
  <c r="H91" i="1"/>
  <c r="H90" i="1"/>
  <c r="H56" i="1" l="1"/>
  <c r="J57" i="1" l="1"/>
  <c r="I54" i="1"/>
  <c r="I42" i="1" l="1"/>
  <c r="H39" i="1" l="1"/>
  <c r="H34" i="1"/>
  <c r="I33" i="1"/>
  <c r="J51" i="1" l="1"/>
  <c r="K51" i="1"/>
  <c r="K43" i="1" l="1"/>
  <c r="I63" i="1" l="1"/>
  <c r="I59" i="1" s="1"/>
  <c r="I87" i="1"/>
  <c r="H77" i="1"/>
  <c r="H21" i="1" l="1"/>
  <c r="H73" i="1"/>
  <c r="J49" i="1"/>
  <c r="H49" i="1" s="1"/>
  <c r="J43" i="1"/>
  <c r="J41" i="1"/>
  <c r="H40" i="1"/>
  <c r="H41" i="1" l="1"/>
  <c r="J20" i="1"/>
  <c r="I64" i="1"/>
  <c r="I75" i="1"/>
  <c r="H74" i="1"/>
  <c r="H66" i="1" l="1"/>
  <c r="K50" i="1"/>
  <c r="H46" i="1" l="1"/>
  <c r="H82" i="1" l="1"/>
  <c r="K48" i="1" l="1"/>
  <c r="H43" i="1" l="1"/>
  <c r="K37" i="1" l="1"/>
  <c r="K20" i="1" s="1"/>
  <c r="H87" i="1"/>
  <c r="H44" i="1" l="1"/>
  <c r="H53" i="1" l="1"/>
  <c r="H57" i="1" l="1"/>
  <c r="H51" i="1" l="1"/>
  <c r="H30" i="1"/>
  <c r="I55" i="1" l="1"/>
  <c r="I20" i="1" s="1"/>
  <c r="I94" i="1" s="1"/>
  <c r="H31" i="1" l="1"/>
  <c r="H67" i="1"/>
  <c r="H50" i="1"/>
  <c r="H45" i="1" l="1"/>
  <c r="L95" i="1" l="1"/>
  <c r="H63" i="1"/>
  <c r="H59" i="1" s="1"/>
  <c r="H42" i="1"/>
  <c r="H29" i="1" l="1"/>
  <c r="J64" i="1" l="1"/>
  <c r="J94" i="1" s="1"/>
  <c r="H68" i="1"/>
  <c r="H65" i="1"/>
  <c r="H55" i="1" l="1"/>
  <c r="H84" i="1" l="1"/>
  <c r="H36" i="1" l="1"/>
  <c r="H86" i="1" l="1"/>
  <c r="H85" i="1" l="1"/>
  <c r="H81" i="1"/>
  <c r="H37" i="1" l="1"/>
  <c r="K64" i="1" l="1"/>
  <c r="K94" i="1" s="1"/>
  <c r="H48" i="1" l="1"/>
  <c r="H33" i="1"/>
  <c r="H54" i="1"/>
  <c r="H38" i="1"/>
  <c r="H22" i="1"/>
  <c r="H83" i="1"/>
  <c r="H75" i="1" s="1"/>
  <c r="H72" i="1"/>
  <c r="H71" i="1"/>
  <c r="H70" i="1"/>
  <c r="H69" i="1"/>
  <c r="H58" i="1"/>
  <c r="H27" i="1"/>
  <c r="H26" i="1"/>
  <c r="H25" i="1"/>
  <c r="H24" i="1"/>
  <c r="H64" i="1" l="1"/>
  <c r="H23" i="1"/>
  <c r="H20" i="1" s="1"/>
  <c r="H94" i="1" s="1"/>
</calcChain>
</file>

<file path=xl/sharedStrings.xml><?xml version="1.0" encoding="utf-8"?>
<sst xmlns="http://schemas.openxmlformats.org/spreadsheetml/2006/main" count="381" uniqueCount="300">
  <si>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</si>
  <si>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</si>
  <si>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</si>
  <si>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</si>
  <si>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</si>
  <si>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</si>
  <si>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</si>
  <si>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</si>
  <si>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</si>
  <si>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</si>
  <si>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</si>
  <si>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</si>
  <si>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</si>
  <si>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</si>
  <si>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</si>
  <si>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</si>
  <si>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</si>
  <si>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</si>
  <si>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</si>
  <si>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</si>
  <si>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</si>
  <si>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</si>
  <si>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</si>
  <si>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</si>
  <si>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</si>
  <si>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</si>
  <si>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</si>
  <si>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</si>
  <si>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</si>
  <si>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</si>
  <si>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</si>
  <si>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</si>
  <si>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</si>
  <si>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</si>
  <si>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</si>
  <si>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</si>
  <si>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</si>
  <si>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</si>
  <si>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</si>
  <si>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</si>
  <si>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</si>
  <si>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</si>
  <si>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</si>
  <si>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</si>
  <si>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</si>
  <si>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</si>
  <si>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</si>
  <si>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</si>
  <si>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</si>
  <si>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</si>
  <si>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</si>
  <si>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</si>
  <si>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</si>
  <si>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</si>
  <si>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</si>
  <si>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</si>
  <si>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</si>
  <si>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</si>
  <si>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</si>
  <si>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</si>
  <si>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</si>
  <si>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</si>
  <si>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</si>
  <si>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</si>
  <si>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</si>
  <si>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</si>
  <si>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</si>
  <si>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</si>
  <si>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</si>
  <si>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</si>
  <si>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</si>
  <si>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</si>
  <si>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</si>
  <si>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</si>
  <si>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</si>
  <si>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</si>
  <si>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</si>
  <si>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</si>
  <si>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</si>
  <si>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</si>
  <si>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</si>
  <si>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</si>
  <si>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</si>
  <si>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</si>
  <si>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</si>
  <si>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</si>
  <si>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</si>
  <si>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</si>
  <si>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</si>
  <si>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</si>
  <si>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</si>
  <si>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</si>
  <si>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</si>
  <si>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</si>
  <si>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</si>
  <si>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</si>
  <si>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</si>
  <si>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</si>
  <si>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</si>
  <si>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</si>
  <si>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</si>
  <si>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</si>
  <si>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</si>
  <si>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</si>
  <si>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</si>
  <si>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</si>
  <si>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</si>
  <si>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</si>
  <si>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</si>
  <si>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</si>
  <si>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</si>
  <si>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</si>
  <si>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</si>
  <si>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</si>
  <si>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</si>
  <si>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>Програма забезпечення мобілізаційної підготовки та оборонної роботи місцевого значення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</si>
  <si>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</si>
  <si>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</si>
  <si>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</si>
  <si>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</si>
  <si>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</si>
  <si>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</si>
  <si>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</si>
  <si>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</si>
  <si>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</si>
  <si>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</si>
  <si>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</si>
  <si>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</si>
  <si>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</si>
  <si>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</si>
  <si>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</si>
  <si>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</si>
  <si>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</si>
  <si>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</si>
  <si>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</si>
  <si>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</si>
  <si>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</si>
  <si>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</si>
  <si>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підтримки розвитку місцевого самоврядування  у Бродівській міській територіальній громаді  на 2025-2027 роки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</si>
  <si>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</si>
  <si>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</si>
  <si>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</si>
  <si>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</si>
  <si>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0600000</t>
  </si>
  <si>
    <t>Усього</t>
  </si>
  <si>
    <t>0813031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</si>
  <si>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</si>
  <si>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</si>
  <si>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</si>
  <si>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</si>
  <si>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0213210</t>
  </si>
  <si>
    <t>Програма інформатизації «Цифрова Бродівська міська територіальна громада» на 2025 – 2027 роки</t>
  </si>
  <si>
    <t>Фінансова підтримка медіа (засобів масової інформації)</t>
  </si>
  <si>
    <t>0216020</t>
  </si>
  <si>
    <t>0214084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</si>
  <si>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</si>
  <si>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</si>
  <si>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</si>
  <si>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</si>
  <si>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 xml:space="preserve"> від 19.12.2024 р.№ 1903, від 23.01.2025 р№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</si>
  <si>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</si>
  <si>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</si>
  <si>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сквер+станісл</t>
  </si>
  <si>
    <t>сміттєзв</t>
  </si>
  <si>
    <t>Комплексна програма розвитку спорту  Бродівської міської  територіальної громади на 2025-2027 роки</t>
  </si>
  <si>
    <t>0813033</t>
  </si>
  <si>
    <t xml:space="preserve">Компенсаційні виплати за пільговий проїзд автомобільним транспортом окремих категорій громадян </t>
  </si>
  <si>
    <t>0813105</t>
  </si>
  <si>
    <t>3105</t>
  </si>
  <si>
    <t>Надання реабілітаційних послуг особам з інвалідністю та дітям з інвалідністю</t>
  </si>
  <si>
    <t>'Програма Бродівського районного центру комплексної реабілітації для осіб з інвалідністю на 2026-2028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</si>
  <si>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2026 рік"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</si>
  <si>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2026 рік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</si>
  <si>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2026 рік</t>
  </si>
  <si>
    <t xml:space="preserve"> Розподіл витрат  місцевого бюджету 
на реалізацію місцевих/регіональних програм у 2026 році</t>
  </si>
  <si>
    <t>0216091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</si>
  <si>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</si>
  <si>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</si>
  <si>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</si>
  <si>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</si>
  <si>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</si>
  <si>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Програма підтримки фермерства та розвитку сільського господарства в Бродівській міській територіальній громаді  на 2026-2027 роки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</si>
  <si>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</si>
  <si>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</si>
  <si>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</si>
  <si>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Програма благоустрою Бродівської міської територіальної громади  на 2025-2027 роки</t>
  </si>
  <si>
    <t>Програма проведення будівництва, реконструкції, капітального, поточного ремонту та утримання доріг  Бродівської міської територіальної громади  на 2025-2027 роки</t>
  </si>
  <si>
    <t>'Програма фінансової підтримки комунальних підприємств Бродівської міської територіальної громади на 2025-2027 роки</t>
  </si>
  <si>
    <t>Програма з охорони та збереження пам'яток культурної спадщини Бродівської міської територіальної громади на 2025-2027 роки</t>
  </si>
  <si>
    <t>Програма охорони тваринного світу, регулювання чисельності безпритульних тварин Бродівської міської територіальної громади на 2025-2027 роки</t>
  </si>
  <si>
    <t>'Комплексна програма розвитку земельних відносин та охорони земель на території Бродівської міської територіальної громади на 2026-2029 роки</t>
  </si>
  <si>
    <t>Програма Розроблення (оновлення) містобудівної документації населених пунктів Бродівської міської  територіальної громади на 2025-2027 роки</t>
  </si>
  <si>
    <t xml:space="preserve">Програма «Енергоефективності та енергозбереження Бродівської міської територіальної громади на 2025-2027 роки» </t>
  </si>
  <si>
    <t>Програма придбання житла для окремих категорій наснлнння у Бродівській міській територіальній громаді на 2026 рік</t>
  </si>
  <si>
    <t>Комплексна програма  підтримки і розвитку культури Бродівської міської  територіальної громади на 2025-2027 роки</t>
  </si>
  <si>
    <t>Програма фінансової підтримки громадської організації "Бродівська школа різьбярства" на 2026-2028  р.р.</t>
  </si>
  <si>
    <t xml:space="preserve">Програма  підтримки і розвитку ГО «ФК «Богун» на 2025-2027 роки 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</si>
  <si>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</si>
  <si>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 </t>
  </si>
  <si>
    <t>1013134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</si>
  <si>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</si>
  <si>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</si>
  <si>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Програма підтримки   Комунального підприємства  Телерадіокомпанія «Броди» Бродівської міської  ради  на  2025-2027 роки</t>
  </si>
  <si>
    <t>Програма забезпечення діяльності водопровідно-каналізаційного господарства Бродівської міської територіальної громади на 2025-2027 роки</t>
  </si>
  <si>
    <t>Комплексна програма фінансової підтримки комунального некомерційного підприємства «Бродівська центральна міська лікарня» на 2025-2027 рр</t>
  </si>
  <si>
    <t xml:space="preserve"> від  23.12.2025 р.№ 2444</t>
  </si>
  <si>
    <t>від 23.01.2025 р.№1960, в редакції від 23.12.2025 №2443</t>
  </si>
  <si>
    <t xml:space="preserve"> від 19.12.2024 р.№1910, в редакції від 23.12.2025 року №2434</t>
  </si>
  <si>
    <t xml:space="preserve"> від 10.07.2025 р.№ 2166, в редакції від 23.12.2025р №2437</t>
  </si>
  <si>
    <t xml:space="preserve"> від 23.12.2025 р.№ 2440</t>
  </si>
  <si>
    <t xml:space="preserve"> від 19.12.2024 р.№1922, в редакції від 23.12.2025 №2456</t>
  </si>
  <si>
    <t xml:space="preserve"> від 19.12.2024 р.№1920, в редакції від 23.12.25р. № 2454</t>
  </si>
  <si>
    <t>від 16.08.2024 р.№1714, в редакції від 23.12.2025 р.№2445</t>
  </si>
  <si>
    <t>від  23.12.2025№2448</t>
  </si>
  <si>
    <t>від 14.12.2023 р.№1384, в редакції від 23.12.2025 №2449</t>
  </si>
  <si>
    <t xml:space="preserve"> від 23.12.2025 р.№ 2451</t>
  </si>
  <si>
    <t xml:space="preserve"> від 19.12.2024 р.№1918,в редакції від  23.12.2025 № 2450</t>
  </si>
  <si>
    <t>від 10.07.2025 р.№2178, в редакції від 23.12.2025 №2453</t>
  </si>
  <si>
    <t xml:space="preserve"> від 10.07.2025 р.№ 2166, від 23.12.2025р. №2442</t>
  </si>
  <si>
    <t>від 27.03.2025 р.№2043, від 23.12.2025р. №2442</t>
  </si>
  <si>
    <t xml:space="preserve"> від 23.12.2025 р.№2455</t>
  </si>
  <si>
    <t xml:space="preserve"> від 31.10.2024 р.№ 1816</t>
  </si>
  <si>
    <t xml:space="preserve">від 23  грудня 2025 року №2461 </t>
  </si>
  <si>
    <t>до рішення  Бродівської міської ради</t>
  </si>
  <si>
    <t>Секретар ради</t>
  </si>
  <si>
    <t>Руслан ШИШКА</t>
  </si>
  <si>
    <t>від 13.02.2025 р.№2019, в редакції від 23.12.2025 №2433, від 03.02.2026 р.№2477</t>
  </si>
  <si>
    <t>Комплексна програма «Стратегія впровадження системи громадського здоров’я по Бродівській міській територіальній громаді на 2026 рік».</t>
  </si>
  <si>
    <t>Комплексна програма підтримки збройних сил України, інших військових формувань та обороноздатності  на 2026 рік.</t>
  </si>
  <si>
    <t>Програма  забезпечення пожежної безпеки та захисту населення і територій від надзвичайних ситуацій техногенного та природного характеру Бродівської міської ради на 2026 рік</t>
  </si>
  <si>
    <t>Програма забезпечення заходів у сфері державної безпеки України та ефективної діяльності Управління Служби безпеки України у Львівській області на 2026 рік.</t>
  </si>
  <si>
    <t xml:space="preserve">Програма матеріальної підтримки діяльності правоохоронних органів в контексті взаємодії з органами місцевого самоврядування на 2026 рік. 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</si>
  <si>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</si>
  <si>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Бродівської міської ради</t>
  </si>
  <si>
    <t>0217693</t>
  </si>
  <si>
    <t>Інші заходи, пов`язані з економічною діяльністю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</si>
  <si>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</si>
  <si>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</si>
  <si>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</si>
  <si>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</si>
  <si>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</si>
  <si>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Програма підтримки і розвитку обдарованої учнівської молоді та педагогічних працівників  Бродівської міської територіальної громади на 2025-2027 роки</t>
  </si>
  <si>
    <t>від 23.12.2025 №2447</t>
  </si>
  <si>
    <t>Програма забезпечення реалізації проектів та програм міжнародної технічної допомоги, міжнародних грантів та проєктів на 2026-2027 роки</t>
  </si>
  <si>
    <t>0611010</t>
  </si>
  <si>
    <t>0910</t>
  </si>
  <si>
    <t>Надання дошкільної освіти</t>
  </si>
  <si>
    <t>0611021</t>
  </si>
  <si>
    <t>1021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</si>
  <si>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</si>
  <si>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</si>
  <si>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</si>
  <si>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Комплексна програма забезпечення пожежної та техногенної безпеки в закладах освіти Бродівської міської територіальної громади на 2026-2028 роки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</si>
  <si>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</si>
  <si>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</si>
  <si>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</si>
  <si>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</si>
  <si>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</si>
  <si>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</si>
  <si>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</si>
  <si>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4060</t>
  </si>
  <si>
    <t>Комплексна програма протипожежного захисту закладів культури в Бродівській міській територіальній громаді на 2026-2028 роки</t>
  </si>
  <si>
    <t>від 26.02.2026 р.№2510</t>
  </si>
  <si>
    <t>від 26.02.2026 р.№2511</t>
  </si>
  <si>
    <t>від 26.02.2026 р.№2512</t>
  </si>
  <si>
    <t xml:space="preserve"> від 26.02.2026 р.№ 2515</t>
  </si>
  <si>
    <t xml:space="preserve"> від 26.02.2026 р.№2516 </t>
  </si>
  <si>
    <t>від 26.02.2026 р.№2524</t>
  </si>
  <si>
    <t xml:space="preserve">Комплексна екологічна програма Бродівської міської ради на 2025-2027 роки
</t>
  </si>
  <si>
    <t xml:space="preserve">Програма з виконання плану заходів на 2026-2028 роки Бродівської територіальної громади з реалізації Національної стратегії із створення безбар’єрного простору в Україні на період до 2030 року </t>
  </si>
  <si>
    <t xml:space="preserve"> від 19.12.2024 р.№ 1907, в редакції від 23.12.25 №2431,від 26.02.2026 р.№2521</t>
  </si>
  <si>
    <t xml:space="preserve"> від 19.12.2024 р.№ 1909,в редакції від 23.12.2025 № 2427, від 26.02.2026 р.№2522</t>
  </si>
  <si>
    <t xml:space="preserve"> від 23.12.2025 р.№ 2440, від 26.02.2026 р.№2519</t>
  </si>
  <si>
    <t xml:space="preserve"> від 19.12.2024 р.№ 1904, в редакції від 23.12.2025 року №2430, від 26.02.2026р. №2514</t>
  </si>
  <si>
    <t xml:space="preserve"> від 31.10.2024 р.№ 1816 ,від 16.10.2025 р.№2334, від 26.02.2026 р.№2518</t>
  </si>
  <si>
    <t xml:space="preserve">від  14.12.2023 р.№1380, в редакції  від 23.12.2025 № 2446,   від 26.02.2026 р.№2507 </t>
  </si>
  <si>
    <t>від 13.02.2025р. №2020, в редакції від 23.12.2025р №2439</t>
  </si>
  <si>
    <t>Експлуатація та технічне обслуговування житлового фонду</t>
  </si>
  <si>
    <t>0216011</t>
  </si>
  <si>
    <t>0212170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</si>
  <si>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</si>
  <si>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Розвиток та підтримка доступної спортивної інфраструктури</t>
  </si>
  <si>
    <t xml:space="preserve"> від 19.12.2024 р.№ 1923, в редакції від  23.12.2025 року №2457, від 31.03.2026 р.№ 2640</t>
  </si>
  <si>
    <t>від 19.12.2024 р. №1906, від 04.09.2025 р.№2284,  від 23.12.2025р. №2436, від 31.03.2026 р.№2642</t>
  </si>
  <si>
    <t xml:space="preserve"> від 19.12.2024 р.№ 1911, в редакції від 23.12.2025р № 2435, від 31.03.2026 р.№ 2643</t>
  </si>
  <si>
    <t xml:space="preserve"> від 19.12.2024 р.№ 1911,в редакції від 23.12.2025р № 2435, від 31.03.2026 р.№ 2643</t>
  </si>
  <si>
    <t>від 31.03.2026 р.№ 2644</t>
  </si>
  <si>
    <t>від 31.03.2026 р. № 2644</t>
  </si>
  <si>
    <t xml:space="preserve"> від 26.02.2026 р.№2517, від 31.03.2026 р.№ 2641</t>
  </si>
  <si>
    <t xml:space="preserve"> від 19.12.2024 р.№ 1902, в редакції від  23.12.2025 № 2429,від 14.01.2026 р.№5/02-02, від 20.01.2026р.№16/02-02, від 03.02.2026р. №2476, від 26.02.2026 р.№2513, від 31.03.2026 № 2638</t>
  </si>
  <si>
    <t xml:space="preserve"> від 19.12.2024 р.№1919, в редакції  від 23.12.2025 №2452, від 31.03.2026 р.№ 2645</t>
  </si>
  <si>
    <t>від 26.02.2026 р.№2509, від 31.03.2026 р.№2637</t>
  </si>
  <si>
    <t xml:space="preserve"> від  21.03.2023 р.№989,  в редакції від 23.12.2025р № 2438.</t>
  </si>
  <si>
    <r>
      <t xml:space="preserve"> від 19.12.2024 р.№ 1913,в редакції  від  23.12.2025 року №2426, від 26.02.206 року №2523, від 31.03.2026 р.№ 2639,</t>
    </r>
    <r>
      <rPr>
        <sz val="14"/>
        <color rgb="FFFF0000"/>
        <rFont val="Times New Roman"/>
        <family val="1"/>
        <charset val="204"/>
      </rPr>
      <t xml:space="preserve"> від 17.04.2026 №</t>
    </r>
  </si>
  <si>
    <t>Додаток  4</t>
  </si>
  <si>
    <r>
      <t xml:space="preserve">від 14.12.2023 р.№1392, в редакції від 23.12.2025 р.№2432, від 26.02.2026 р.№2520, </t>
    </r>
    <r>
      <rPr>
        <sz val="14"/>
        <color rgb="FFFF0000"/>
        <rFont val="Times New Roman"/>
        <family val="1"/>
        <charset val="204"/>
      </rPr>
      <t>від 21.04.2026 р.№</t>
    </r>
  </si>
  <si>
    <t xml:space="preserve">від 21.04.2026 року № </t>
  </si>
  <si>
    <t>Програма забезпечення матеріально-технічної бази, покращення охорони публічного порядку та безпеки на території Бродівської міської територіальної громади на 2026-2027рік</t>
  </si>
  <si>
    <r>
      <t xml:space="preserve">від 26.02.2025 року №2509, </t>
    </r>
    <r>
      <rPr>
        <sz val="14"/>
        <color rgb="FFFF0000"/>
        <rFont val="Times New Roman"/>
        <family val="1"/>
        <charset val="204"/>
      </rPr>
      <t>від 21.04.2026 р.№</t>
    </r>
  </si>
  <si>
    <t>від 21.04.2026 р.№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</si>
</sst>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3">
    <xf numFmtId="0" fontId="0" fillId="0" borderId="0" xfId="0"/>
    <xf numFmtId="4" fontId="10" fillId="0" borderId="4" xfId="1" applyNumberFormat="1" applyFont="1" applyBorder="1" applyAlignment="1">
      <alignment vertical="center"/>
    </xf>
    <xf numFmtId="0" fontId="11" fillId="0" borderId="9" xfId="0" applyFont="1" applyBorder="1"/>
    <xf numFmtId="0" fontId="11" fillId="0" borderId="10" xfId="0" applyFont="1" applyBorder="1"/>
    <xf numFmtId="4" fontId="10" fillId="2" borderId="4" xfId="0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vertical="center" wrapText="1"/>
    </xf>
    <xf numFmtId="3" fontId="10" fillId="2" borderId="4" xfId="0" quotePrefix="1" applyNumberFormat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0" borderId="4" xfId="4" quotePrefix="1" applyFont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0" fillId="3" borderId="4" xfId="0" quotePrefix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0" fontId="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0" xfId="0" applyFont="1" applyFill="1"/>
    <xf numFmtId="0" fontId="10" fillId="0" borderId="0" xfId="0" applyFont="1"/>
    <xf numFmtId="0" fontId="12" fillId="2" borderId="1" xfId="0" quotePrefix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vertical="center" wrapText="1"/>
    </xf>
    <xf numFmtId="0" fontId="10" fillId="3" borderId="4" xfId="1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4" fontId="5" fillId="0" borderId="0" xfId="0" applyNumberFormat="1" applyFont="1"/>
    <xf numFmtId="49" fontId="10" fillId="2" borderId="4" xfId="0" quotePrefix="1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3" fontId="10" fillId="2" borderId="0" xfId="0" applyNumberFormat="1" applyFont="1" applyFill="1"/>
    <xf numFmtId="3" fontId="5" fillId="0" borderId="0" xfId="0" applyNumberFormat="1" applyFont="1"/>
    <xf numFmtId="0" fontId="5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/>
    <xf numFmtId="4" fontId="9" fillId="2" borderId="5" xfId="0" applyNumberFormat="1" applyFont="1" applyFill="1" applyBorder="1" applyAlignment="1">
      <alignment vertical="center" wrapText="1"/>
    </xf>
    <xf numFmtId="0" fontId="16" fillId="3" borderId="4" xfId="0" quotePrefix="1" applyFont="1" applyFill="1" applyBorder="1" applyAlignment="1">
      <alignment horizontal="center" vertical="center" wrapText="1"/>
    </xf>
    <xf numFmtId="4" fontId="16" fillId="3" borderId="4" xfId="0" quotePrefix="1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5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vertical="center" wrapText="1"/>
    </xf>
    <xf numFmtId="0" fontId="10" fillId="2" borderId="4" xfId="0" quotePrefix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vertical="center" wrapText="1"/>
    </xf>
    <xf numFmtId="4" fontId="15" fillId="0" borderId="4" xfId="1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quotePrefix="1" applyNumberFormat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0" fillId="3" borderId="4" xfId="5" quotePrefix="1" applyFont="1" applyFill="1" applyBorder="1" applyAlignment="1">
      <alignment horizontal="center" vertical="center" wrapText="1"/>
    </xf>
    <xf numFmtId="4" fontId="10" fillId="3" borderId="4" xfId="5" quotePrefix="1" applyNumberFormat="1" applyFont="1" applyFill="1" applyBorder="1" applyAlignment="1">
      <alignment horizontal="center" vertical="center" wrapText="1"/>
    </xf>
    <xf numFmtId="4" fontId="10" fillId="3" borderId="4" xfId="5" applyNumberFormat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6" fillId="0" borderId="0" xfId="0" applyFont="1"/>
    <xf numFmtId="0" fontId="17" fillId="0" borderId="0" xfId="0" applyFont="1"/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wrapText="1"/>
    </xf>
    <xf numFmtId="0" fontId="10" fillId="2" borderId="15" xfId="0" quotePrefix="1" applyFont="1" applyFill="1" applyBorder="1" applyAlignment="1">
      <alignment horizontal="center" vertical="center" wrapText="1"/>
    </xf>
    <xf numFmtId="4" fontId="10" fillId="2" borderId="15" xfId="0" quotePrefix="1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6" fillId="3" borderId="4" xfId="1" quotePrefix="1" applyFont="1" applyFill="1" applyBorder="1" applyAlignment="1">
      <alignment horizontal="center" vertical="center" wrapText="1"/>
    </xf>
    <xf numFmtId="4" fontId="16" fillId="3" borderId="4" xfId="1" quotePrefix="1" applyNumberFormat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4" fontId="10" fillId="2" borderId="4" xfId="0" quotePrefix="1" applyNumberFormat="1" applyFont="1" applyFill="1" applyBorder="1" applyAlignment="1">
      <alignment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5" fillId="0" borderId="0" xfId="0" applyFont="1"/>
    <xf numFmtId="0" fontId="10" fillId="2" borderId="4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2" borderId="15" xfId="0" quotePrefix="1" applyNumberFormat="1" applyFont="1" applyFill="1" applyBorder="1" applyAlignment="1">
      <alignment horizontal="left" vertical="center" wrapText="1"/>
    </xf>
    <xf numFmtId="4" fontId="10" fillId="2" borderId="16" xfId="0" quotePrefix="1" applyNumberFormat="1" applyFont="1" applyFill="1" applyBorder="1" applyAlignment="1">
      <alignment horizontal="left" vertical="center" wrapText="1"/>
    </xf>
    <xf numFmtId="4" fontId="10" fillId="2" borderId="17" xfId="0" quotePrefix="1" applyNumberFormat="1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5" fillId="0" borderId="0" xfId="0" applyFont="1"/>
    <xf numFmtId="0" fontId="13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7" xfId="0" applyFont="1" applyBorder="1"/>
    <xf numFmtId="0" fontId="13" fillId="2" borderId="8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13" fillId="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3" fillId="2" borderId="14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11" fillId="0" borderId="13" xfId="0" applyFont="1" applyBorder="1"/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6"/>
  <sheetViews>
    <sheetView tabSelected="1" topLeftCell="A53" zoomScale="77" zoomScaleNormal="77" workbookViewId="0">
      <selection activeCell="I89" sqref="I89"/>
    </sheetView>
  </sheetViews>
  <sheetFormatPr defaultColWidth="9.140625" defaultRowHeight="15" customHeight="1" x14ac:dyDescent="0.2"/>
  <cols>
    <col min="1" max="3" width="12" style="21" customWidth="1"/>
    <col min="4" max="4" width="70" style="21" customWidth="1"/>
    <col min="5" max="5" width="68" style="21" customWidth="1"/>
    <col min="6" max="6" width="52.140625" style="21" customWidth="1"/>
    <col min="7" max="7" width="0.140625" style="21" hidden="1" customWidth="1"/>
    <col min="8" max="8" width="18.140625" style="21" customWidth="1"/>
    <col min="9" max="9" width="20.28515625" style="21" customWidth="1"/>
    <col min="10" max="10" width="16.7109375" style="21" customWidth="1"/>
    <col min="11" max="11" width="17.28515625" style="21" customWidth="1"/>
    <col min="12" max="12" width="6.28515625" style="21" hidden="1" customWidth="1"/>
    <col min="13" max="13" width="5.7109375" style="21" customWidth="1"/>
    <col min="14" max="14" width="14.85546875" style="21" hidden="1" customWidth="1"/>
    <col min="15" max="15" width="13.7109375" style="21" customWidth="1"/>
    <col min="16" max="16" width="11" style="21" customWidth="1"/>
    <col min="17" max="27" width="8.7109375" style="21" customWidth="1"/>
    <col min="28" max="16384" width="9.140625" style="21"/>
  </cols>
  <sheetData>
    <row r="1" spans="1:11" s="82" customFormat="1" ht="15" customHeight="1" x14ac:dyDescent="0.3">
      <c r="H1" s="83" t="s">
        <v>294</v>
      </c>
      <c r="I1"/>
    </row>
    <row r="2" spans="1:11" s="82" customFormat="1" ht="18" customHeight="1" x14ac:dyDescent="0.3">
      <c r="H2" s="84" t="s">
        <v>223</v>
      </c>
      <c r="I2" s="84"/>
    </row>
    <row r="3" spans="1:11" s="82" customFormat="1" ht="17.25" customHeight="1" x14ac:dyDescent="0.3">
      <c r="H3" s="83" t="s">
        <v>108</v>
      </c>
      <c r="I3" s="83"/>
    </row>
    <row r="4" spans="1:11" s="82" customFormat="1" ht="15.75" customHeight="1" x14ac:dyDescent="0.3">
      <c r="H4" s="83" t="s">
        <v>296</v>
      </c>
      <c r="I4" s="83"/>
    </row>
    <row r="5" spans="1:11" ht="29.25" customHeight="1" x14ac:dyDescent="0.3">
      <c r="H5" s="27" t="s">
        <v>110</v>
      </c>
    </row>
    <row r="6" spans="1:11" ht="20.25" customHeight="1" x14ac:dyDescent="0.3">
      <c r="A6" s="22"/>
      <c r="B6" s="22"/>
      <c r="C6" s="22"/>
      <c r="D6" s="22"/>
      <c r="E6" s="22"/>
      <c r="F6" s="22"/>
      <c r="G6" s="22"/>
      <c r="H6" s="27" t="s">
        <v>109</v>
      </c>
      <c r="I6" s="27"/>
      <c r="J6" s="27"/>
    </row>
    <row r="7" spans="1:11" ht="18.75" customHeight="1" x14ac:dyDescent="0.3">
      <c r="A7" s="22"/>
      <c r="B7" s="22"/>
      <c r="C7" s="22"/>
      <c r="D7" s="22"/>
      <c r="E7" s="22"/>
      <c r="F7" s="22"/>
      <c r="G7" s="22"/>
      <c r="H7" s="27" t="s">
        <v>108</v>
      </c>
      <c r="I7" s="27"/>
      <c r="J7" s="27"/>
    </row>
    <row r="8" spans="1:11" ht="18.75" customHeight="1" x14ac:dyDescent="0.3">
      <c r="A8" s="22"/>
      <c r="B8" s="22"/>
      <c r="C8" s="22"/>
      <c r="D8" s="22"/>
      <c r="E8" s="22"/>
      <c r="F8" s="22"/>
      <c r="G8" s="22"/>
      <c r="H8" s="27" t="s">
        <v>222</v>
      </c>
      <c r="I8" s="27"/>
      <c r="J8" s="27"/>
    </row>
    <row r="9" spans="1:11" ht="12.75" hidden="1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1" ht="2.25" hidden="1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1" ht="44.25" customHeight="1" x14ac:dyDescent="0.3">
      <c r="A11" s="136" t="s">
        <v>174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</row>
    <row r="12" spans="1:11" ht="27" hidden="1" customHeight="1" x14ac:dyDescent="0.25">
      <c r="A12" s="138"/>
      <c r="B12" s="139"/>
      <c r="C12" s="139"/>
      <c r="D12" s="139"/>
      <c r="E12" s="139"/>
      <c r="F12" s="139"/>
      <c r="G12" s="139"/>
      <c r="H12" s="139"/>
      <c r="I12" s="139"/>
      <c r="J12" s="139"/>
      <c r="K12" s="139"/>
    </row>
    <row r="13" spans="1:11" ht="19.5" customHeight="1" x14ac:dyDescent="0.25">
      <c r="A13" s="28" t="s">
        <v>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7.25" customHeight="1" x14ac:dyDescent="0.25">
      <c r="A14" s="22" t="s">
        <v>1</v>
      </c>
      <c r="B14" s="22"/>
      <c r="C14" s="22"/>
      <c r="D14" s="22"/>
      <c r="E14" s="22"/>
      <c r="F14" s="22"/>
      <c r="G14" s="22"/>
      <c r="H14" s="22"/>
      <c r="I14" s="22"/>
      <c r="J14" s="22"/>
      <c r="K14" s="22" t="s">
        <v>2</v>
      </c>
    </row>
    <row r="15" spans="1:11" ht="12.75" customHeight="1" x14ac:dyDescent="0.2">
      <c r="A15" s="140" t="s">
        <v>3</v>
      </c>
      <c r="B15" s="140" t="s">
        <v>4</v>
      </c>
      <c r="C15" s="143" t="s">
        <v>5</v>
      </c>
      <c r="D15" s="146" t="s">
        <v>6</v>
      </c>
      <c r="E15" s="150" t="s">
        <v>7</v>
      </c>
      <c r="F15" s="140" t="s">
        <v>8</v>
      </c>
      <c r="G15" s="29"/>
      <c r="H15" s="143" t="s">
        <v>9</v>
      </c>
      <c r="I15" s="143" t="s">
        <v>10</v>
      </c>
      <c r="J15" s="148" t="s">
        <v>11</v>
      </c>
      <c r="K15" s="149"/>
    </row>
    <row r="16" spans="1:11" ht="12.75" customHeight="1" x14ac:dyDescent="0.2">
      <c r="A16" s="141"/>
      <c r="B16" s="141"/>
      <c r="C16" s="144"/>
      <c r="D16" s="147"/>
      <c r="E16" s="151"/>
      <c r="F16" s="141"/>
      <c r="G16" s="2"/>
      <c r="H16" s="144"/>
      <c r="I16" s="144"/>
      <c r="J16" s="140" t="s">
        <v>12</v>
      </c>
      <c r="K16" s="140" t="s">
        <v>13</v>
      </c>
    </row>
    <row r="17" spans="1:15" ht="12.75" customHeight="1" x14ac:dyDescent="0.2">
      <c r="A17" s="141"/>
      <c r="B17" s="141"/>
      <c r="C17" s="144"/>
      <c r="D17" s="147"/>
      <c r="E17" s="151"/>
      <c r="F17" s="141"/>
      <c r="G17" s="2"/>
      <c r="H17" s="144"/>
      <c r="I17" s="144"/>
      <c r="J17" s="141"/>
      <c r="K17" s="141"/>
    </row>
    <row r="18" spans="1:15" ht="82.5" customHeight="1" x14ac:dyDescent="0.2">
      <c r="A18" s="142"/>
      <c r="B18" s="142"/>
      <c r="C18" s="145"/>
      <c r="D18" s="147"/>
      <c r="E18" s="152"/>
      <c r="F18" s="142"/>
      <c r="G18" s="3"/>
      <c r="H18" s="145"/>
      <c r="I18" s="145"/>
      <c r="J18" s="142"/>
      <c r="K18" s="142"/>
    </row>
    <row r="19" spans="1:15" ht="12.75" customHeight="1" x14ac:dyDescent="0.2">
      <c r="A19" s="24">
        <v>1</v>
      </c>
      <c r="B19" s="24">
        <v>2</v>
      </c>
      <c r="C19" s="24">
        <v>3</v>
      </c>
      <c r="D19" s="30">
        <v>4</v>
      </c>
      <c r="E19" s="24">
        <v>5</v>
      </c>
      <c r="F19" s="24">
        <v>6</v>
      </c>
      <c r="G19" s="24"/>
      <c r="H19" s="24">
        <v>7</v>
      </c>
      <c r="I19" s="24">
        <v>8</v>
      </c>
      <c r="J19" s="24">
        <v>9</v>
      </c>
      <c r="K19" s="24">
        <v>10</v>
      </c>
    </row>
    <row r="20" spans="1:15" ht="27.75" customHeight="1" x14ac:dyDescent="0.2">
      <c r="A20" s="53" t="s">
        <v>14</v>
      </c>
      <c r="B20" s="54"/>
      <c r="C20" s="55"/>
      <c r="D20" s="56" t="s">
        <v>15</v>
      </c>
      <c r="E20" s="48"/>
      <c r="F20" s="48"/>
      <c r="G20" s="48"/>
      <c r="H20" s="48">
        <f>SUM(H21:H58)</f>
        <v>98927558.819999993</v>
      </c>
      <c r="I20" s="48">
        <f>SUM(I21:I58)</f>
        <v>85508500</v>
      </c>
      <c r="J20" s="48">
        <f>SUM(J21:J58)</f>
        <v>13419058.82</v>
      </c>
      <c r="K20" s="48">
        <f>SUM(K21:K58)</f>
        <v>12149068.82</v>
      </c>
    </row>
    <row r="21" spans="1:15" s="47" customFormat="1" ht="74.25" customHeight="1" x14ac:dyDescent="0.2">
      <c r="A21" s="6" t="s">
        <v>16</v>
      </c>
      <c r="B21" s="6" t="s">
        <v>17</v>
      </c>
      <c r="C21" s="31" t="s">
        <v>18</v>
      </c>
      <c r="D21" s="75" t="s">
        <v>197</v>
      </c>
      <c r="E21" s="4" t="s">
        <v>151</v>
      </c>
      <c r="F21" s="80" t="s">
        <v>276</v>
      </c>
      <c r="G21" s="11"/>
      <c r="H21" s="4">
        <f>I21+J21</f>
        <v>540000</v>
      </c>
      <c r="I21" s="4">
        <v>540000</v>
      </c>
      <c r="J21" s="11"/>
      <c r="K21" s="11"/>
    </row>
    <row r="22" spans="1:15" ht="75.75" customHeight="1" x14ac:dyDescent="0.2">
      <c r="A22" s="6" t="s">
        <v>16</v>
      </c>
      <c r="B22" s="6" t="s">
        <v>17</v>
      </c>
      <c r="C22" s="31" t="s">
        <v>18</v>
      </c>
      <c r="D22" s="9" t="s">
        <v>19</v>
      </c>
      <c r="E22" s="12" t="s">
        <v>138</v>
      </c>
      <c r="F22" s="81" t="s">
        <v>282</v>
      </c>
      <c r="G22" s="19"/>
      <c r="H22" s="4">
        <f>I22+J22</f>
        <v>1014000</v>
      </c>
      <c r="I22" s="4">
        <f>914000+100000</f>
        <v>1014000</v>
      </c>
      <c r="J22" s="4"/>
      <c r="K22" s="4"/>
      <c r="L22" s="20">
        <v>1</v>
      </c>
      <c r="M22" s="21">
        <v>1</v>
      </c>
      <c r="O22" s="37"/>
    </row>
    <row r="23" spans="1:15" ht="29.25" customHeight="1" x14ac:dyDescent="0.2">
      <c r="A23" s="6" t="s">
        <v>20</v>
      </c>
      <c r="B23" s="6" t="s">
        <v>21</v>
      </c>
      <c r="C23" s="31" t="s">
        <v>22</v>
      </c>
      <c r="D23" s="9" t="s">
        <v>23</v>
      </c>
      <c r="E23" s="128" t="s">
        <v>204</v>
      </c>
      <c r="F23" s="125" t="s">
        <v>293</v>
      </c>
      <c r="G23" s="19"/>
      <c r="H23" s="4">
        <f t="shared" ref="H23:H36" si="0">I23+J23</f>
        <v>21983860</v>
      </c>
      <c r="I23" s="1">
        <f>14230320+7688540+65000</f>
        <v>21983860</v>
      </c>
      <c r="J23" s="4"/>
      <c r="K23" s="4"/>
      <c r="L23" s="20">
        <v>1</v>
      </c>
    </row>
    <row r="24" spans="1:15" ht="36.75" customHeight="1" x14ac:dyDescent="0.2">
      <c r="A24" s="6" t="s">
        <v>24</v>
      </c>
      <c r="B24" s="6" t="s">
        <v>25</v>
      </c>
      <c r="C24" s="31" t="s">
        <v>26</v>
      </c>
      <c r="D24" s="9" t="s">
        <v>27</v>
      </c>
      <c r="E24" s="129"/>
      <c r="F24" s="126"/>
      <c r="G24" s="19"/>
      <c r="H24" s="4">
        <f t="shared" si="0"/>
        <v>744200</v>
      </c>
      <c r="I24" s="1">
        <v>744200</v>
      </c>
      <c r="J24" s="4"/>
      <c r="K24" s="4"/>
      <c r="L24" s="20"/>
      <c r="O24" s="37"/>
    </row>
    <row r="25" spans="1:15" ht="39.75" customHeight="1" x14ac:dyDescent="0.2">
      <c r="A25" s="6" t="s">
        <v>28</v>
      </c>
      <c r="B25" s="6" t="s">
        <v>29</v>
      </c>
      <c r="C25" s="31" t="s">
        <v>30</v>
      </c>
      <c r="D25" s="9" t="s">
        <v>31</v>
      </c>
      <c r="E25" s="129"/>
      <c r="F25" s="126"/>
      <c r="G25" s="19"/>
      <c r="H25" s="4">
        <f t="shared" si="0"/>
        <v>274800</v>
      </c>
      <c r="I25" s="1">
        <v>274800</v>
      </c>
      <c r="J25" s="4"/>
      <c r="K25" s="4"/>
      <c r="L25" s="20"/>
    </row>
    <row r="26" spans="1:15" ht="49.5" customHeight="1" x14ac:dyDescent="0.2">
      <c r="A26" s="6" t="s">
        <v>32</v>
      </c>
      <c r="B26" s="6" t="s">
        <v>33</v>
      </c>
      <c r="C26" s="31" t="s">
        <v>26</v>
      </c>
      <c r="D26" s="9" t="s">
        <v>34</v>
      </c>
      <c r="E26" s="129"/>
      <c r="F26" s="126"/>
      <c r="G26" s="19"/>
      <c r="H26" s="4">
        <f t="shared" si="0"/>
        <v>1179300</v>
      </c>
      <c r="I26" s="1">
        <v>1179300</v>
      </c>
      <c r="J26" s="4"/>
      <c r="K26" s="4"/>
      <c r="L26" s="20"/>
    </row>
    <row r="27" spans="1:15" ht="39.75" customHeight="1" x14ac:dyDescent="0.2">
      <c r="A27" s="6" t="s">
        <v>35</v>
      </c>
      <c r="B27" s="6" t="s">
        <v>36</v>
      </c>
      <c r="C27" s="31" t="s">
        <v>37</v>
      </c>
      <c r="D27" s="9" t="s">
        <v>38</v>
      </c>
      <c r="E27" s="129"/>
      <c r="F27" s="126"/>
      <c r="G27" s="19"/>
      <c r="H27" s="4">
        <f t="shared" si="0"/>
        <v>279200</v>
      </c>
      <c r="I27" s="1">
        <v>279200</v>
      </c>
      <c r="J27" s="4"/>
      <c r="K27" s="4"/>
      <c r="L27" s="20"/>
    </row>
    <row r="28" spans="1:15" s="112" customFormat="1" ht="60.75" customHeight="1" x14ac:dyDescent="0.2">
      <c r="A28" s="49" t="s">
        <v>279</v>
      </c>
      <c r="B28" s="6">
        <v>2170</v>
      </c>
      <c r="C28" s="31" t="s">
        <v>37</v>
      </c>
      <c r="D28" s="113" t="s">
        <v>280</v>
      </c>
      <c r="E28" s="130"/>
      <c r="F28" s="127"/>
      <c r="G28" s="114"/>
      <c r="H28" s="4">
        <f t="shared" si="0"/>
        <v>760068.82</v>
      </c>
      <c r="I28" s="1"/>
      <c r="J28" s="4">
        <f>K28</f>
        <v>760068.82</v>
      </c>
      <c r="K28" s="1">
        <v>760068.82</v>
      </c>
      <c r="L28" s="20"/>
    </row>
    <row r="29" spans="1:15" ht="70.150000000000006" customHeight="1" x14ac:dyDescent="0.3">
      <c r="A29" s="13" t="s">
        <v>126</v>
      </c>
      <c r="B29" s="13" t="s">
        <v>127</v>
      </c>
      <c r="C29" s="32" t="s">
        <v>39</v>
      </c>
      <c r="D29" s="14" t="s">
        <v>128</v>
      </c>
      <c r="E29" s="15" t="s">
        <v>171</v>
      </c>
      <c r="F29" s="81" t="s">
        <v>220</v>
      </c>
      <c r="G29" s="19"/>
      <c r="H29" s="4">
        <f>I29</f>
        <v>108600</v>
      </c>
      <c r="I29" s="1">
        <v>108600</v>
      </c>
      <c r="J29" s="4"/>
      <c r="K29" s="4"/>
      <c r="L29" s="20">
        <v>1</v>
      </c>
    </row>
    <row r="30" spans="1:15" ht="77.25" customHeight="1" x14ac:dyDescent="0.3">
      <c r="A30" s="13" t="s">
        <v>150</v>
      </c>
      <c r="B30" s="13">
        <v>3210</v>
      </c>
      <c r="C30" s="13">
        <v>1050</v>
      </c>
      <c r="D30" s="14" t="s">
        <v>146</v>
      </c>
      <c r="E30" s="15" t="s">
        <v>172</v>
      </c>
      <c r="F30" s="81" t="s">
        <v>205</v>
      </c>
      <c r="G30" s="19"/>
      <c r="H30" s="4">
        <f>I30</f>
        <v>54300</v>
      </c>
      <c r="I30" s="1">
        <v>54300</v>
      </c>
      <c r="J30" s="4"/>
      <c r="K30" s="4"/>
      <c r="L30" s="20"/>
    </row>
    <row r="31" spans="1:15" ht="73.5" customHeight="1" x14ac:dyDescent="0.2">
      <c r="A31" s="38" t="s">
        <v>154</v>
      </c>
      <c r="B31" s="6">
        <v>4084</v>
      </c>
      <c r="C31" s="38" t="s">
        <v>94</v>
      </c>
      <c r="D31" s="9" t="s">
        <v>142</v>
      </c>
      <c r="E31" s="63" t="s">
        <v>188</v>
      </c>
      <c r="F31" s="81" t="s">
        <v>206</v>
      </c>
      <c r="G31" s="19"/>
      <c r="H31" s="4">
        <f>I31+J31</f>
        <v>100000</v>
      </c>
      <c r="I31" s="1">
        <v>100000</v>
      </c>
      <c r="J31" s="67"/>
      <c r="K31" s="67"/>
      <c r="L31" s="20"/>
    </row>
    <row r="32" spans="1:15" s="107" customFormat="1" ht="73.5" customHeight="1" x14ac:dyDescent="0.2">
      <c r="A32" s="6" t="s">
        <v>278</v>
      </c>
      <c r="B32" s="6">
        <v>6011</v>
      </c>
      <c r="C32" s="31" t="s">
        <v>42</v>
      </c>
      <c r="D32" s="106" t="s">
        <v>277</v>
      </c>
      <c r="E32" s="106" t="s">
        <v>269</v>
      </c>
      <c r="F32" s="115" t="s">
        <v>286</v>
      </c>
      <c r="G32" s="105"/>
      <c r="H32" s="4">
        <f>I32</f>
        <v>115000</v>
      </c>
      <c r="I32" s="1">
        <v>115000</v>
      </c>
      <c r="J32" s="67"/>
      <c r="K32" s="67"/>
      <c r="L32" s="20"/>
      <c r="M32" s="107">
        <v>1</v>
      </c>
    </row>
    <row r="33" spans="1:15" ht="65.25" customHeight="1" x14ac:dyDescent="0.2">
      <c r="A33" s="6" t="s">
        <v>40</v>
      </c>
      <c r="B33" s="6" t="s">
        <v>41</v>
      </c>
      <c r="C33" s="31" t="s">
        <v>42</v>
      </c>
      <c r="D33" s="9" t="s">
        <v>43</v>
      </c>
      <c r="E33" s="79" t="s">
        <v>203</v>
      </c>
      <c r="F33" s="105" t="s">
        <v>270</v>
      </c>
      <c r="G33" s="19"/>
      <c r="H33" s="4">
        <f t="shared" si="0"/>
        <v>2069990</v>
      </c>
      <c r="I33" s="1">
        <f>1500000</f>
        <v>1500000</v>
      </c>
      <c r="J33" s="1">
        <v>569990</v>
      </c>
      <c r="K33" s="4"/>
      <c r="L33" s="20">
        <v>1</v>
      </c>
    </row>
    <row r="34" spans="1:15" s="86" customFormat="1" ht="65.25" customHeight="1" x14ac:dyDescent="0.2">
      <c r="A34" s="6" t="s">
        <v>40</v>
      </c>
      <c r="B34" s="6" t="s">
        <v>41</v>
      </c>
      <c r="C34" s="31" t="s">
        <v>42</v>
      </c>
      <c r="D34" s="87" t="s">
        <v>43</v>
      </c>
      <c r="E34" s="87" t="s">
        <v>227</v>
      </c>
      <c r="F34" s="105" t="s">
        <v>267</v>
      </c>
      <c r="G34" s="88"/>
      <c r="H34" s="4">
        <f>I34</f>
        <v>70000</v>
      </c>
      <c r="I34" s="1">
        <v>70000</v>
      </c>
      <c r="J34" s="1"/>
      <c r="K34" s="4"/>
      <c r="L34" s="20"/>
      <c r="O34" s="37"/>
    </row>
    <row r="35" spans="1:15" s="107" customFormat="1" ht="81.75" customHeight="1" x14ac:dyDescent="0.2">
      <c r="A35" s="38" t="s">
        <v>153</v>
      </c>
      <c r="B35" s="6">
        <v>6020</v>
      </c>
      <c r="C35" s="31" t="s">
        <v>42</v>
      </c>
      <c r="D35" s="106" t="s">
        <v>111</v>
      </c>
      <c r="E35" s="106" t="s">
        <v>269</v>
      </c>
      <c r="F35" s="115" t="s">
        <v>287</v>
      </c>
      <c r="G35" s="105"/>
      <c r="H35" s="4">
        <f>I35</f>
        <v>35000</v>
      </c>
      <c r="I35" s="1">
        <v>35000</v>
      </c>
      <c r="J35" s="1"/>
      <c r="K35" s="4"/>
      <c r="L35" s="20"/>
      <c r="O35" s="37"/>
    </row>
    <row r="36" spans="1:15" ht="55.5" customHeight="1" x14ac:dyDescent="0.2">
      <c r="A36" s="38" t="s">
        <v>153</v>
      </c>
      <c r="B36" s="6">
        <v>6020</v>
      </c>
      <c r="C36" s="31" t="s">
        <v>42</v>
      </c>
      <c r="D36" s="9" t="s">
        <v>111</v>
      </c>
      <c r="E36" s="9" t="s">
        <v>112</v>
      </c>
      <c r="F36" s="105" t="s">
        <v>295</v>
      </c>
      <c r="G36" s="19"/>
      <c r="H36" s="4">
        <f t="shared" si="0"/>
        <v>14521060</v>
      </c>
      <c r="I36" s="1">
        <v>14521060</v>
      </c>
      <c r="J36" s="4"/>
      <c r="K36" s="4"/>
      <c r="L36" s="7">
        <v>1</v>
      </c>
    </row>
    <row r="37" spans="1:15" ht="55.5" customHeight="1" x14ac:dyDescent="0.2">
      <c r="A37" s="6" t="s">
        <v>44</v>
      </c>
      <c r="B37" s="6" t="s">
        <v>45</v>
      </c>
      <c r="C37" s="31" t="s">
        <v>42</v>
      </c>
      <c r="D37" s="9" t="s">
        <v>46</v>
      </c>
      <c r="E37" s="63" t="s">
        <v>185</v>
      </c>
      <c r="F37" s="105" t="s">
        <v>271</v>
      </c>
      <c r="G37" s="19"/>
      <c r="H37" s="4">
        <f>I37+J37</f>
        <v>27830420</v>
      </c>
      <c r="I37" s="4">
        <f>32980420-5000000-150000</f>
        <v>27830420</v>
      </c>
      <c r="J37" s="4">
        <v>0</v>
      </c>
      <c r="K37" s="4">
        <f>J37</f>
        <v>0</v>
      </c>
      <c r="L37" s="20">
        <v>1</v>
      </c>
      <c r="O37" s="21" t="s">
        <v>198</v>
      </c>
    </row>
    <row r="38" spans="1:15" ht="77.25" customHeight="1" x14ac:dyDescent="0.2">
      <c r="A38" s="6" t="s">
        <v>44</v>
      </c>
      <c r="B38" s="6" t="s">
        <v>45</v>
      </c>
      <c r="C38" s="31" t="s">
        <v>42</v>
      </c>
      <c r="D38" s="9" t="s">
        <v>46</v>
      </c>
      <c r="E38" s="63" t="s">
        <v>189</v>
      </c>
      <c r="F38" s="105" t="s">
        <v>207</v>
      </c>
      <c r="G38" s="19"/>
      <c r="H38" s="4">
        <f t="shared" ref="H38:H48" si="1">I38+J38</f>
        <v>800000</v>
      </c>
      <c r="I38" s="4">
        <v>800000</v>
      </c>
      <c r="J38" s="4"/>
      <c r="K38" s="4"/>
      <c r="L38" s="20">
        <v>1</v>
      </c>
      <c r="O38" s="37"/>
    </row>
    <row r="39" spans="1:15" s="86" customFormat="1" ht="64.5" customHeight="1" x14ac:dyDescent="0.2">
      <c r="A39" s="6" t="s">
        <v>44</v>
      </c>
      <c r="B39" s="6" t="s">
        <v>45</v>
      </c>
      <c r="C39" s="31" t="s">
        <v>42</v>
      </c>
      <c r="D39" s="87" t="s">
        <v>46</v>
      </c>
      <c r="E39" s="89" t="s">
        <v>227</v>
      </c>
      <c r="F39" s="105" t="s">
        <v>267</v>
      </c>
      <c r="G39" s="88"/>
      <c r="H39" s="4">
        <f t="shared" si="1"/>
        <v>100000</v>
      </c>
      <c r="I39" s="4">
        <v>100000</v>
      </c>
      <c r="J39" s="4"/>
      <c r="K39" s="4"/>
      <c r="L39" s="20"/>
    </row>
    <row r="40" spans="1:15" s="47" customFormat="1" ht="97.5" customHeight="1" x14ac:dyDescent="0.2">
      <c r="A40" s="6" t="s">
        <v>44</v>
      </c>
      <c r="B40" s="6" t="s">
        <v>45</v>
      </c>
      <c r="C40" s="31" t="s">
        <v>42</v>
      </c>
      <c r="D40" s="63" t="s">
        <v>46</v>
      </c>
      <c r="E40" s="12" t="s">
        <v>160</v>
      </c>
      <c r="F40" s="81" t="s">
        <v>208</v>
      </c>
      <c r="G40" s="52"/>
      <c r="H40" s="4">
        <f>I40</f>
        <v>600000</v>
      </c>
      <c r="I40" s="4">
        <v>600000</v>
      </c>
      <c r="J40" s="4"/>
      <c r="K40" s="4"/>
      <c r="L40" s="20"/>
    </row>
    <row r="41" spans="1:15" s="47" customFormat="1" ht="68.25" customHeight="1" x14ac:dyDescent="0.2">
      <c r="A41" s="6" t="s">
        <v>175</v>
      </c>
      <c r="B41" s="70" t="s">
        <v>176</v>
      </c>
      <c r="C41" s="71" t="s">
        <v>177</v>
      </c>
      <c r="D41" s="72" t="s">
        <v>178</v>
      </c>
      <c r="E41" s="12" t="s">
        <v>268</v>
      </c>
      <c r="F41" s="52" t="s">
        <v>221</v>
      </c>
      <c r="G41" s="52"/>
      <c r="H41" s="4">
        <f>I41+J41</f>
        <v>2000000</v>
      </c>
      <c r="I41" s="4"/>
      <c r="J41" s="4">
        <f>K41</f>
        <v>2000000</v>
      </c>
      <c r="K41" s="4">
        <v>2000000</v>
      </c>
      <c r="L41" s="20"/>
    </row>
    <row r="42" spans="1:15" ht="56.25" x14ac:dyDescent="0.2">
      <c r="A42" s="6" t="s">
        <v>47</v>
      </c>
      <c r="B42" s="6" t="s">
        <v>48</v>
      </c>
      <c r="C42" s="31" t="s">
        <v>49</v>
      </c>
      <c r="D42" s="9" t="s">
        <v>50</v>
      </c>
      <c r="E42" s="63" t="s">
        <v>190</v>
      </c>
      <c r="F42" s="105" t="s">
        <v>272</v>
      </c>
      <c r="G42" s="19"/>
      <c r="H42" s="4">
        <f>I42</f>
        <v>1724000</v>
      </c>
      <c r="I42" s="4">
        <f>150000+1574000</f>
        <v>1724000</v>
      </c>
      <c r="J42" s="4"/>
      <c r="K42" s="4"/>
      <c r="L42" s="20">
        <v>1</v>
      </c>
    </row>
    <row r="43" spans="1:15" ht="93.75" x14ac:dyDescent="0.2">
      <c r="A43" s="6" t="s">
        <v>161</v>
      </c>
      <c r="B43" s="73" t="s">
        <v>179</v>
      </c>
      <c r="C43" s="77" t="s">
        <v>135</v>
      </c>
      <c r="D43" s="78" t="s">
        <v>180</v>
      </c>
      <c r="E43" s="12" t="s">
        <v>160</v>
      </c>
      <c r="F43" s="19" t="s">
        <v>218</v>
      </c>
      <c r="G43" s="19"/>
      <c r="H43" s="4">
        <f t="shared" si="1"/>
        <v>3048000</v>
      </c>
      <c r="I43" s="67"/>
      <c r="J43" s="4">
        <f>K43</f>
        <v>3048000</v>
      </c>
      <c r="K43" s="4">
        <f>2048000+1000000</f>
        <v>3048000</v>
      </c>
      <c r="L43" s="20"/>
      <c r="N43" s="21" t="s">
        <v>162</v>
      </c>
    </row>
    <row r="44" spans="1:15" ht="63.75" customHeight="1" x14ac:dyDescent="0.2">
      <c r="A44" s="16" t="s">
        <v>155</v>
      </c>
      <c r="B44" s="16" t="s">
        <v>156</v>
      </c>
      <c r="C44" s="17" t="s">
        <v>157</v>
      </c>
      <c r="D44" s="18" t="s">
        <v>158</v>
      </c>
      <c r="E44" s="63" t="s">
        <v>191</v>
      </c>
      <c r="F44" s="19" t="s">
        <v>219</v>
      </c>
      <c r="G44" s="19"/>
      <c r="H44" s="4">
        <f>I44+J44</f>
        <v>400000</v>
      </c>
      <c r="I44" s="4"/>
      <c r="J44" s="4">
        <v>400000</v>
      </c>
      <c r="K44" s="4">
        <v>400000</v>
      </c>
      <c r="L44" s="20"/>
    </row>
    <row r="45" spans="1:15" ht="66.75" customHeight="1" x14ac:dyDescent="0.2">
      <c r="A45" s="6" t="s">
        <v>137</v>
      </c>
      <c r="B45" s="35" t="s">
        <v>134</v>
      </c>
      <c r="C45" s="33" t="s">
        <v>135</v>
      </c>
      <c r="D45" s="34" t="s">
        <v>136</v>
      </c>
      <c r="E45" s="63" t="s">
        <v>181</v>
      </c>
      <c r="F45" s="19" t="s">
        <v>292</v>
      </c>
      <c r="G45" s="19"/>
      <c r="H45" s="4">
        <f>I45</f>
        <v>350000</v>
      </c>
      <c r="I45" s="4">
        <v>350000</v>
      </c>
      <c r="J45" s="4"/>
      <c r="K45" s="4"/>
      <c r="L45" s="20">
        <v>1</v>
      </c>
      <c r="M45" s="21">
        <v>1</v>
      </c>
    </row>
    <row r="46" spans="1:15" ht="66.75" customHeight="1" x14ac:dyDescent="0.2">
      <c r="A46" s="6" t="s">
        <v>137</v>
      </c>
      <c r="B46" s="35" t="s">
        <v>134</v>
      </c>
      <c r="C46" s="33" t="s">
        <v>135</v>
      </c>
      <c r="D46" s="34" t="s">
        <v>136</v>
      </c>
      <c r="E46" s="108" t="s">
        <v>192</v>
      </c>
      <c r="F46" s="19" t="s">
        <v>283</v>
      </c>
      <c r="G46" s="19"/>
      <c r="H46" s="4">
        <f>I46</f>
        <v>215000</v>
      </c>
      <c r="I46" s="4">
        <f>150000+65000</f>
        <v>215000</v>
      </c>
      <c r="J46" s="4"/>
      <c r="K46" s="4"/>
      <c r="L46" s="20"/>
      <c r="M46" s="21">
        <v>1</v>
      </c>
      <c r="O46" s="37"/>
    </row>
    <row r="47" spans="1:15" s="107" customFormat="1" ht="90" customHeight="1" x14ac:dyDescent="0.2">
      <c r="A47" s="6" t="s">
        <v>51</v>
      </c>
      <c r="B47" s="6" t="s">
        <v>52</v>
      </c>
      <c r="C47" s="31" t="s">
        <v>53</v>
      </c>
      <c r="D47" s="106" t="s">
        <v>54</v>
      </c>
      <c r="E47" s="105" t="s">
        <v>269</v>
      </c>
      <c r="F47" s="119" t="s">
        <v>286</v>
      </c>
      <c r="G47" s="105"/>
      <c r="H47" s="4">
        <f>I47</f>
        <v>350000</v>
      </c>
      <c r="I47" s="4">
        <v>350000</v>
      </c>
      <c r="J47" s="4"/>
      <c r="K47" s="4"/>
      <c r="L47" s="20"/>
      <c r="O47" s="37"/>
    </row>
    <row r="48" spans="1:15" ht="90" customHeight="1" x14ac:dyDescent="0.2">
      <c r="A48" s="6" t="s">
        <v>51</v>
      </c>
      <c r="B48" s="6" t="s">
        <v>52</v>
      </c>
      <c r="C48" s="31" t="s">
        <v>53</v>
      </c>
      <c r="D48" s="9" t="s">
        <v>54</v>
      </c>
      <c r="E48" s="63" t="s">
        <v>186</v>
      </c>
      <c r="F48" s="19" t="s">
        <v>284</v>
      </c>
      <c r="G48" s="19"/>
      <c r="H48" s="4">
        <f t="shared" si="1"/>
        <v>5650000</v>
      </c>
      <c r="I48" s="1">
        <f>1000000+5000000-350000</f>
        <v>5650000</v>
      </c>
      <c r="J48" s="4">
        <v>0</v>
      </c>
      <c r="K48" s="4">
        <f>J48</f>
        <v>0</v>
      </c>
      <c r="L48" s="20">
        <v>1</v>
      </c>
      <c r="M48" s="21">
        <v>1</v>
      </c>
    </row>
    <row r="49" spans="1:15" s="47" customFormat="1" ht="93" customHeight="1" x14ac:dyDescent="0.2">
      <c r="A49" s="74" t="s">
        <v>182</v>
      </c>
      <c r="B49" s="76" t="s">
        <v>183</v>
      </c>
      <c r="C49" s="77" t="s">
        <v>53</v>
      </c>
      <c r="D49" s="78" t="s">
        <v>184</v>
      </c>
      <c r="E49" s="63" t="s">
        <v>186</v>
      </c>
      <c r="F49" s="52" t="s">
        <v>285</v>
      </c>
      <c r="G49" s="52"/>
      <c r="H49" s="4">
        <f>I49+J49</f>
        <v>5077000</v>
      </c>
      <c r="I49" s="68"/>
      <c r="J49" s="4">
        <f>K49</f>
        <v>5077000</v>
      </c>
      <c r="K49" s="4">
        <f>1577000+3500000</f>
        <v>5077000</v>
      </c>
      <c r="L49" s="20"/>
    </row>
    <row r="50" spans="1:15" ht="63.75" customHeight="1" x14ac:dyDescent="0.2">
      <c r="A50" s="38" t="s">
        <v>140</v>
      </c>
      <c r="B50" s="38">
        <v>7660</v>
      </c>
      <c r="C50" s="38" t="s">
        <v>135</v>
      </c>
      <c r="D50" s="9" t="s">
        <v>139</v>
      </c>
      <c r="E50" s="63" t="s">
        <v>190</v>
      </c>
      <c r="F50" s="81" t="s">
        <v>209</v>
      </c>
      <c r="G50" s="19"/>
      <c r="H50" s="4">
        <f>I50+J50</f>
        <v>544000</v>
      </c>
      <c r="I50" s="1"/>
      <c r="J50" s="4">
        <v>544000</v>
      </c>
      <c r="K50" s="4">
        <f>J50</f>
        <v>544000</v>
      </c>
      <c r="L50" s="20"/>
    </row>
    <row r="51" spans="1:15" ht="76.5" customHeight="1" x14ac:dyDescent="0.2">
      <c r="A51" s="16" t="s">
        <v>147</v>
      </c>
      <c r="B51" s="16" t="s">
        <v>148</v>
      </c>
      <c r="C51" s="17" t="s">
        <v>135</v>
      </c>
      <c r="D51" s="18" t="s">
        <v>149</v>
      </c>
      <c r="E51" s="108" t="s">
        <v>187</v>
      </c>
      <c r="F51" s="85" t="s">
        <v>226</v>
      </c>
      <c r="G51" s="19"/>
      <c r="H51" s="4">
        <f>I51+J51</f>
        <v>320000</v>
      </c>
      <c r="I51" s="1"/>
      <c r="J51" s="4">
        <f>250000+70000</f>
        <v>320000</v>
      </c>
      <c r="K51" s="4">
        <f>J51</f>
        <v>320000</v>
      </c>
      <c r="L51" s="20"/>
    </row>
    <row r="52" spans="1:15" s="98" customFormat="1" ht="66.75" customHeight="1" x14ac:dyDescent="0.2">
      <c r="A52" s="16" t="s">
        <v>234</v>
      </c>
      <c r="B52" s="16">
        <v>7693</v>
      </c>
      <c r="C52" s="17" t="s">
        <v>135</v>
      </c>
      <c r="D52" s="18" t="s">
        <v>235</v>
      </c>
      <c r="E52" s="111" t="s">
        <v>243</v>
      </c>
      <c r="F52" s="105" t="s">
        <v>288</v>
      </c>
      <c r="G52" s="99"/>
      <c r="H52" s="4">
        <f>I52+J52</f>
        <v>980000</v>
      </c>
      <c r="I52" s="4">
        <f>830000+150000</f>
        <v>980000</v>
      </c>
      <c r="J52" s="4"/>
      <c r="K52" s="4"/>
      <c r="L52" s="20"/>
      <c r="M52" s="98">
        <v>1</v>
      </c>
    </row>
    <row r="53" spans="1:15" ht="109.5" customHeight="1" x14ac:dyDescent="0.2">
      <c r="A53" s="6" t="s">
        <v>55</v>
      </c>
      <c r="B53" s="6" t="s">
        <v>56</v>
      </c>
      <c r="C53" s="31" t="s">
        <v>57</v>
      </c>
      <c r="D53" s="9" t="s">
        <v>58</v>
      </c>
      <c r="E53" s="12" t="s">
        <v>173</v>
      </c>
      <c r="F53" s="105" t="s">
        <v>289</v>
      </c>
      <c r="G53" s="19"/>
      <c r="H53" s="4">
        <f>I53+J53</f>
        <v>1237830</v>
      </c>
      <c r="I53" s="4">
        <f>237830+500000+100000+400000</f>
        <v>1237830</v>
      </c>
      <c r="J53" s="4">
        <v>0</v>
      </c>
      <c r="K53" s="4">
        <v>0</v>
      </c>
      <c r="L53" s="109">
        <v>1</v>
      </c>
      <c r="M53" s="110"/>
    </row>
    <row r="54" spans="1:15" ht="58.5" customHeight="1" x14ac:dyDescent="0.2">
      <c r="A54" s="38" t="s">
        <v>59</v>
      </c>
      <c r="B54" s="46">
        <v>8220</v>
      </c>
      <c r="C54" s="31" t="s">
        <v>60</v>
      </c>
      <c r="D54" s="9" t="s">
        <v>61</v>
      </c>
      <c r="E54" s="12" t="s">
        <v>115</v>
      </c>
      <c r="F54" s="105" t="s">
        <v>273</v>
      </c>
      <c r="G54" s="19"/>
      <c r="H54" s="4">
        <f>I54</f>
        <v>1000000</v>
      </c>
      <c r="I54" s="4">
        <f>1400000-400000</f>
        <v>1000000</v>
      </c>
      <c r="J54" s="4"/>
      <c r="K54" s="4"/>
      <c r="L54" s="109">
        <v>1</v>
      </c>
      <c r="M54" s="110"/>
    </row>
    <row r="55" spans="1:15" ht="55.5" hidden="1" customHeight="1" x14ac:dyDescent="0.2">
      <c r="A55" s="38" t="s">
        <v>118</v>
      </c>
      <c r="B55" s="46">
        <v>8240</v>
      </c>
      <c r="C55" s="31" t="s">
        <v>60</v>
      </c>
      <c r="D55" s="9" t="s">
        <v>117</v>
      </c>
      <c r="E55" s="12" t="s">
        <v>116</v>
      </c>
      <c r="F55" s="19" t="s">
        <v>159</v>
      </c>
      <c r="G55" s="19"/>
      <c r="H55" s="4">
        <f>I55</f>
        <v>0</v>
      </c>
      <c r="I55" s="4">
        <f>1000000-750000-250000</f>
        <v>0</v>
      </c>
      <c r="J55" s="4"/>
      <c r="K55" s="4"/>
      <c r="L55" s="109"/>
      <c r="M55" s="110"/>
    </row>
    <row r="56" spans="1:15" s="90" customFormat="1" ht="55.5" customHeight="1" x14ac:dyDescent="0.2">
      <c r="A56" s="38" t="s">
        <v>118</v>
      </c>
      <c r="B56" s="46">
        <v>8240</v>
      </c>
      <c r="C56" s="31" t="s">
        <v>60</v>
      </c>
      <c r="D56" s="91" t="s">
        <v>117</v>
      </c>
      <c r="E56" s="106" t="s">
        <v>228</v>
      </c>
      <c r="F56" s="105" t="s">
        <v>298</v>
      </c>
      <c r="G56" s="92"/>
      <c r="H56" s="4">
        <f>I56</f>
        <v>290000</v>
      </c>
      <c r="I56" s="4">
        <f>200000+90000</f>
        <v>290000</v>
      </c>
      <c r="J56" s="4"/>
      <c r="K56" s="4"/>
      <c r="L56" s="109"/>
      <c r="M56" s="110"/>
    </row>
    <row r="57" spans="1:15" ht="52.5" customHeight="1" x14ac:dyDescent="0.2">
      <c r="A57" s="6" t="s">
        <v>62</v>
      </c>
      <c r="B57" s="6" t="s">
        <v>63</v>
      </c>
      <c r="C57" s="31" t="s">
        <v>64</v>
      </c>
      <c r="D57" s="9" t="s">
        <v>65</v>
      </c>
      <c r="E57" s="12" t="s">
        <v>268</v>
      </c>
      <c r="F57" s="105" t="s">
        <v>274</v>
      </c>
      <c r="G57" s="19"/>
      <c r="H57" s="4">
        <f>I57+J57</f>
        <v>700000</v>
      </c>
      <c r="I57" s="4">
        <v>0</v>
      </c>
      <c r="J57" s="4">
        <f>250000+450000</f>
        <v>700000</v>
      </c>
      <c r="K57" s="4"/>
      <c r="L57" s="109">
        <v>1</v>
      </c>
      <c r="M57" s="110"/>
      <c r="N57" s="21" t="s">
        <v>163</v>
      </c>
    </row>
    <row r="58" spans="1:15" ht="59.25" customHeight="1" x14ac:dyDescent="0.3">
      <c r="A58" s="6" t="s">
        <v>66</v>
      </c>
      <c r="B58" s="6" t="s">
        <v>67</v>
      </c>
      <c r="C58" s="31" t="s">
        <v>68</v>
      </c>
      <c r="D58" s="9" t="s">
        <v>152</v>
      </c>
      <c r="E58" s="57" t="s">
        <v>202</v>
      </c>
      <c r="F58" s="105" t="s">
        <v>210</v>
      </c>
      <c r="G58" s="19"/>
      <c r="H58" s="4">
        <f>I58+J58</f>
        <v>1861930</v>
      </c>
      <c r="I58" s="4">
        <v>1861930</v>
      </c>
      <c r="J58" s="4"/>
      <c r="K58" s="4"/>
      <c r="L58" s="7">
        <v>1</v>
      </c>
    </row>
    <row r="59" spans="1:15" ht="30.75" customHeight="1" x14ac:dyDescent="0.3">
      <c r="A59" s="36" t="s">
        <v>143</v>
      </c>
      <c r="B59" s="58"/>
      <c r="C59" s="59"/>
      <c r="D59" s="5" t="s">
        <v>129</v>
      </c>
      <c r="E59" s="57"/>
      <c r="F59" s="105"/>
      <c r="G59" s="19"/>
      <c r="H59" s="11">
        <f>H63+H60+H61+H62</f>
        <v>3000100</v>
      </c>
      <c r="I59" s="11">
        <f>I63+I60+I61+I62</f>
        <v>3000100</v>
      </c>
      <c r="J59" s="11">
        <f t="shared" ref="J59:K59" si="2">J63+J60+J61+J62</f>
        <v>0</v>
      </c>
      <c r="K59" s="11">
        <f t="shared" si="2"/>
        <v>0</v>
      </c>
      <c r="L59" s="7"/>
      <c r="M59" s="21">
        <f>SUM(M21:M58)</f>
        <v>6</v>
      </c>
    </row>
    <row r="60" spans="1:15" s="98" customFormat="1" ht="66.75" customHeight="1" x14ac:dyDescent="0.2">
      <c r="A60" s="102" t="s">
        <v>244</v>
      </c>
      <c r="B60" s="102" t="s">
        <v>74</v>
      </c>
      <c r="C60" s="103" t="s">
        <v>245</v>
      </c>
      <c r="D60" s="104" t="s">
        <v>246</v>
      </c>
      <c r="E60" s="122" t="s">
        <v>252</v>
      </c>
      <c r="F60" s="125" t="s">
        <v>265</v>
      </c>
      <c r="G60" s="99"/>
      <c r="H60" s="4">
        <f t="shared" ref="H60:H62" si="3">I60</f>
        <v>70000</v>
      </c>
      <c r="I60" s="11">
        <v>70000</v>
      </c>
      <c r="J60" s="11"/>
      <c r="K60" s="11"/>
      <c r="L60" s="7"/>
    </row>
    <row r="61" spans="1:15" s="98" customFormat="1" ht="43.5" customHeight="1" x14ac:dyDescent="0.2">
      <c r="A61" s="102" t="s">
        <v>247</v>
      </c>
      <c r="B61" s="102" t="s">
        <v>248</v>
      </c>
      <c r="C61" s="103" t="s">
        <v>239</v>
      </c>
      <c r="D61" s="104" t="s">
        <v>240</v>
      </c>
      <c r="E61" s="123"/>
      <c r="F61" s="126"/>
      <c r="G61" s="99"/>
      <c r="H61" s="4">
        <f t="shared" si="3"/>
        <v>1769200</v>
      </c>
      <c r="I61" s="11">
        <v>1769200</v>
      </c>
      <c r="J61" s="11"/>
      <c r="K61" s="11"/>
      <c r="L61" s="7"/>
    </row>
    <row r="62" spans="1:15" s="98" customFormat="1" ht="46.5" customHeight="1" x14ac:dyDescent="0.2">
      <c r="A62" s="102" t="s">
        <v>249</v>
      </c>
      <c r="B62" s="102" t="s">
        <v>123</v>
      </c>
      <c r="C62" s="103" t="s">
        <v>250</v>
      </c>
      <c r="D62" s="104" t="s">
        <v>251</v>
      </c>
      <c r="E62" s="124"/>
      <c r="F62" s="127"/>
      <c r="G62" s="99"/>
      <c r="H62" s="4">
        <f t="shared" si="3"/>
        <v>3900</v>
      </c>
      <c r="I62" s="11">
        <v>3900</v>
      </c>
      <c r="J62" s="11"/>
      <c r="K62" s="11"/>
      <c r="L62" s="7"/>
      <c r="O62" s="37"/>
    </row>
    <row r="63" spans="1:15" ht="66" customHeight="1" x14ac:dyDescent="0.3">
      <c r="A63" s="13" t="s">
        <v>130</v>
      </c>
      <c r="B63" s="13" t="s">
        <v>131</v>
      </c>
      <c r="C63" s="32" t="s">
        <v>132</v>
      </c>
      <c r="D63" s="14" t="s">
        <v>133</v>
      </c>
      <c r="E63" s="57" t="s">
        <v>241</v>
      </c>
      <c r="F63" s="81" t="s">
        <v>211</v>
      </c>
      <c r="G63" s="19"/>
      <c r="H63" s="4">
        <f>I63</f>
        <v>1157000</v>
      </c>
      <c r="I63" s="4">
        <f>700000+457000</f>
        <v>1157000</v>
      </c>
      <c r="J63" s="4"/>
      <c r="K63" s="4"/>
      <c r="L63" s="7">
        <v>1</v>
      </c>
    </row>
    <row r="64" spans="1:15" ht="41.25" customHeight="1" x14ac:dyDescent="0.2">
      <c r="A64" s="36" t="s">
        <v>69</v>
      </c>
      <c r="B64" s="58"/>
      <c r="C64" s="59"/>
      <c r="D64" s="5" t="s">
        <v>70</v>
      </c>
      <c r="E64" s="11"/>
      <c r="F64" s="19"/>
      <c r="G64" s="19"/>
      <c r="H64" s="11">
        <f>SUM(H65:H74)</f>
        <v>17314080</v>
      </c>
      <c r="I64" s="11">
        <f>SUM(I65:I74)</f>
        <v>17314080</v>
      </c>
      <c r="J64" s="11">
        <f>SUM(J65:J72)</f>
        <v>0</v>
      </c>
      <c r="K64" s="11">
        <f>SUM(K65:K72)</f>
        <v>0</v>
      </c>
      <c r="L64" s="20"/>
    </row>
    <row r="65" spans="1:15" ht="66" customHeight="1" x14ac:dyDescent="0.2">
      <c r="A65" s="6" t="s">
        <v>119</v>
      </c>
      <c r="B65" s="6">
        <v>3035</v>
      </c>
      <c r="C65" s="8">
        <v>1070</v>
      </c>
      <c r="D65" s="9" t="s">
        <v>120</v>
      </c>
      <c r="E65" s="132" t="s">
        <v>121</v>
      </c>
      <c r="F65" s="131" t="s">
        <v>212</v>
      </c>
      <c r="G65" s="19"/>
      <c r="H65" s="4">
        <f>I65</f>
        <v>390000</v>
      </c>
      <c r="I65" s="4">
        <v>390000</v>
      </c>
      <c r="J65" s="11"/>
      <c r="K65" s="11"/>
      <c r="L65" s="7">
        <v>1</v>
      </c>
    </row>
    <row r="66" spans="1:15" s="45" customFormat="1" ht="66" customHeight="1" x14ac:dyDescent="0.2">
      <c r="A66" s="6" t="s">
        <v>165</v>
      </c>
      <c r="B66" s="6">
        <v>3033</v>
      </c>
      <c r="C66" s="8">
        <v>1070</v>
      </c>
      <c r="D66" s="9" t="s">
        <v>166</v>
      </c>
      <c r="E66" s="132"/>
      <c r="F66" s="131"/>
      <c r="G66" s="19"/>
      <c r="H66" s="4">
        <f>I66</f>
        <v>210000</v>
      </c>
      <c r="I66" s="4">
        <v>210000</v>
      </c>
      <c r="J66" s="11"/>
      <c r="K66" s="11"/>
      <c r="L66" s="7"/>
    </row>
    <row r="67" spans="1:15" ht="48.75" customHeight="1" x14ac:dyDescent="0.2">
      <c r="A67" s="6" t="s">
        <v>145</v>
      </c>
      <c r="B67" s="6">
        <v>3031</v>
      </c>
      <c r="C67" s="8">
        <v>1030</v>
      </c>
      <c r="D67" s="9" t="s">
        <v>141</v>
      </c>
      <c r="E67" s="132" t="s">
        <v>125</v>
      </c>
      <c r="F67" s="131" t="s">
        <v>275</v>
      </c>
      <c r="G67" s="19"/>
      <c r="H67" s="4">
        <f>I67</f>
        <v>351000</v>
      </c>
      <c r="I67" s="4">
        <v>351000</v>
      </c>
      <c r="J67" s="11"/>
      <c r="K67" s="11"/>
      <c r="L67" s="7"/>
    </row>
    <row r="68" spans="1:15" ht="37.5" x14ac:dyDescent="0.2">
      <c r="A68" s="6" t="s">
        <v>122</v>
      </c>
      <c r="B68" s="6">
        <v>3032</v>
      </c>
      <c r="C68" s="60" t="s">
        <v>123</v>
      </c>
      <c r="D68" s="61" t="s">
        <v>124</v>
      </c>
      <c r="E68" s="132"/>
      <c r="F68" s="131"/>
      <c r="G68" s="19"/>
      <c r="H68" s="4">
        <f>I68</f>
        <v>40000</v>
      </c>
      <c r="I68" s="4">
        <v>40000</v>
      </c>
      <c r="J68" s="11"/>
      <c r="K68" s="11"/>
      <c r="L68" s="20"/>
    </row>
    <row r="69" spans="1:15" ht="83.25" customHeight="1" x14ac:dyDescent="0.2">
      <c r="A69" s="6" t="s">
        <v>72</v>
      </c>
      <c r="B69" s="6" t="s">
        <v>73</v>
      </c>
      <c r="C69" s="31" t="s">
        <v>74</v>
      </c>
      <c r="D69" s="9" t="s">
        <v>75</v>
      </c>
      <c r="E69" s="132"/>
      <c r="F69" s="131"/>
      <c r="G69" s="19"/>
      <c r="H69" s="4">
        <f t="shared" ref="H69:H72" si="4">I69+J69</f>
        <v>1150000</v>
      </c>
      <c r="I69" s="1">
        <v>1150000</v>
      </c>
      <c r="J69" s="4"/>
      <c r="K69" s="4"/>
      <c r="L69" s="7">
        <v>1</v>
      </c>
    </row>
    <row r="70" spans="1:15" ht="75.75" customHeight="1" x14ac:dyDescent="0.2">
      <c r="A70" s="6" t="s">
        <v>76</v>
      </c>
      <c r="B70" s="6" t="s">
        <v>77</v>
      </c>
      <c r="C70" s="31" t="s">
        <v>78</v>
      </c>
      <c r="D70" s="9" t="s">
        <v>79</v>
      </c>
      <c r="E70" s="132"/>
      <c r="F70" s="131"/>
      <c r="G70" s="19"/>
      <c r="H70" s="4">
        <f t="shared" si="4"/>
        <v>1240000</v>
      </c>
      <c r="I70" s="1">
        <v>1240000</v>
      </c>
      <c r="J70" s="4"/>
      <c r="K70" s="4"/>
      <c r="L70" s="20"/>
    </row>
    <row r="71" spans="1:15" ht="54.75" customHeight="1" x14ac:dyDescent="0.2">
      <c r="A71" s="6" t="s">
        <v>80</v>
      </c>
      <c r="B71" s="6" t="s">
        <v>81</v>
      </c>
      <c r="C71" s="31" t="s">
        <v>71</v>
      </c>
      <c r="D71" s="9" t="s">
        <v>82</v>
      </c>
      <c r="E71" s="132"/>
      <c r="F71" s="131"/>
      <c r="G71" s="19"/>
      <c r="H71" s="4">
        <f t="shared" si="4"/>
        <v>180000</v>
      </c>
      <c r="I71" s="1">
        <v>180000</v>
      </c>
      <c r="J71" s="4"/>
      <c r="K71" s="4"/>
      <c r="L71" s="20"/>
    </row>
    <row r="72" spans="1:15" ht="48.75" customHeight="1" x14ac:dyDescent="0.2">
      <c r="A72" s="6" t="s">
        <v>83</v>
      </c>
      <c r="B72" s="6" t="s">
        <v>84</v>
      </c>
      <c r="C72" s="31" t="s">
        <v>85</v>
      </c>
      <c r="D72" s="9" t="s">
        <v>86</v>
      </c>
      <c r="E72" s="132"/>
      <c r="F72" s="131"/>
      <c r="G72" s="19"/>
      <c r="H72" s="4">
        <f t="shared" si="4"/>
        <v>9950500</v>
      </c>
      <c r="I72" s="1">
        <f>10550500-1600000+1000000</f>
        <v>9950500</v>
      </c>
      <c r="J72" s="4"/>
      <c r="K72" s="4"/>
      <c r="L72" s="20"/>
    </row>
    <row r="73" spans="1:15" s="47" customFormat="1" ht="61.5" customHeight="1" x14ac:dyDescent="0.2">
      <c r="A73" s="6" t="s">
        <v>83</v>
      </c>
      <c r="B73" s="6" t="s">
        <v>84</v>
      </c>
      <c r="C73" s="31" t="s">
        <v>85</v>
      </c>
      <c r="D73" s="63" t="s">
        <v>86</v>
      </c>
      <c r="E73" s="62" t="s">
        <v>193</v>
      </c>
      <c r="F73" s="81" t="s">
        <v>242</v>
      </c>
      <c r="G73" s="69"/>
      <c r="H73" s="4">
        <f>I73</f>
        <v>1600000</v>
      </c>
      <c r="I73" s="1">
        <f>1600000</f>
        <v>1600000</v>
      </c>
      <c r="J73" s="4"/>
      <c r="K73" s="4"/>
      <c r="L73" s="20"/>
      <c r="O73" s="37"/>
    </row>
    <row r="74" spans="1:15" s="45" customFormat="1" ht="48.75" customHeight="1" x14ac:dyDescent="0.2">
      <c r="A74" s="49" t="s">
        <v>167</v>
      </c>
      <c r="B74" s="49" t="s">
        <v>168</v>
      </c>
      <c r="C74" s="50" t="s">
        <v>74</v>
      </c>
      <c r="D74" s="51" t="s">
        <v>169</v>
      </c>
      <c r="E74" s="62" t="s">
        <v>170</v>
      </c>
      <c r="F74" s="81" t="s">
        <v>213</v>
      </c>
      <c r="G74" s="19"/>
      <c r="H74" s="4">
        <f>I74</f>
        <v>2202580</v>
      </c>
      <c r="I74" s="1">
        <v>2202580</v>
      </c>
      <c r="J74" s="4"/>
      <c r="K74" s="4"/>
      <c r="L74" s="20"/>
    </row>
    <row r="75" spans="1:15" ht="42" customHeight="1" x14ac:dyDescent="0.2">
      <c r="A75" s="36" t="s">
        <v>87</v>
      </c>
      <c r="B75" s="58"/>
      <c r="C75" s="59"/>
      <c r="D75" s="5" t="s">
        <v>88</v>
      </c>
      <c r="E75" s="9"/>
      <c r="F75" s="10"/>
      <c r="G75" s="19"/>
      <c r="H75" s="11">
        <f>SUM(H76:H87)</f>
        <v>6364140</v>
      </c>
      <c r="I75" s="11">
        <f>SUM(I76:I87)</f>
        <v>6364140</v>
      </c>
      <c r="J75" s="11">
        <f t="shared" ref="J75:K75" si="5">SUM(J76:J87)</f>
        <v>0</v>
      </c>
      <c r="K75" s="11">
        <f t="shared" si="5"/>
        <v>0</v>
      </c>
      <c r="L75" s="20"/>
    </row>
    <row r="76" spans="1:15" ht="60.75" customHeight="1" x14ac:dyDescent="0.2">
      <c r="A76" s="6" t="s">
        <v>89</v>
      </c>
      <c r="B76" s="6" t="s">
        <v>90</v>
      </c>
      <c r="C76" s="31" t="s">
        <v>39</v>
      </c>
      <c r="D76" s="9" t="s">
        <v>91</v>
      </c>
      <c r="E76" s="9" t="s">
        <v>113</v>
      </c>
      <c r="F76" s="81" t="s">
        <v>214</v>
      </c>
      <c r="G76" s="19"/>
      <c r="H76" s="4">
        <v>275000</v>
      </c>
      <c r="I76" s="4">
        <v>275000</v>
      </c>
      <c r="J76" s="4"/>
      <c r="K76" s="4"/>
      <c r="L76" s="20">
        <v>1</v>
      </c>
    </row>
    <row r="77" spans="1:15" s="64" customFormat="1" ht="60.75" customHeight="1" x14ac:dyDescent="0.2">
      <c r="A77" s="49" t="s">
        <v>199</v>
      </c>
      <c r="B77" s="49" t="s">
        <v>200</v>
      </c>
      <c r="C77" s="50" t="s">
        <v>39</v>
      </c>
      <c r="D77" s="51" t="s">
        <v>201</v>
      </c>
      <c r="E77" s="65" t="s">
        <v>195</v>
      </c>
      <c r="F77" s="81" t="s">
        <v>215</v>
      </c>
      <c r="G77" s="66"/>
      <c r="H77" s="4">
        <f>I77</f>
        <v>50000</v>
      </c>
      <c r="I77" s="1">
        <v>50000</v>
      </c>
      <c r="J77" s="4"/>
      <c r="K77" s="4"/>
      <c r="L77" s="20"/>
    </row>
    <row r="78" spans="1:15" s="101" customFormat="1" ht="60.75" customHeight="1" x14ac:dyDescent="0.2">
      <c r="A78" s="102" t="s">
        <v>253</v>
      </c>
      <c r="B78" s="102" t="s">
        <v>254</v>
      </c>
      <c r="C78" s="103" t="s">
        <v>255</v>
      </c>
      <c r="D78" s="104" t="s">
        <v>256</v>
      </c>
      <c r="E78" s="122" t="s">
        <v>261</v>
      </c>
      <c r="F78" s="125" t="s">
        <v>266</v>
      </c>
      <c r="G78" s="100"/>
      <c r="H78" s="4">
        <f t="shared" ref="H78:H80" si="6">I78</f>
        <v>3000</v>
      </c>
      <c r="I78" s="1">
        <v>3000</v>
      </c>
      <c r="J78" s="4"/>
      <c r="K78" s="4"/>
      <c r="L78" s="20"/>
    </row>
    <row r="79" spans="1:15" s="101" customFormat="1" ht="60.75" customHeight="1" x14ac:dyDescent="0.2">
      <c r="A79" s="102" t="s">
        <v>257</v>
      </c>
      <c r="B79" s="102" t="s">
        <v>258</v>
      </c>
      <c r="C79" s="103" t="s">
        <v>255</v>
      </c>
      <c r="D79" s="104" t="s">
        <v>259</v>
      </c>
      <c r="E79" s="123"/>
      <c r="F79" s="126"/>
      <c r="G79" s="100"/>
      <c r="H79" s="4">
        <f t="shared" si="6"/>
        <v>1500</v>
      </c>
      <c r="I79" s="1">
        <v>1500</v>
      </c>
      <c r="J79" s="4"/>
      <c r="K79" s="4"/>
      <c r="L79" s="20"/>
    </row>
    <row r="80" spans="1:15" s="98" customFormat="1" ht="60.75" customHeight="1" x14ac:dyDescent="0.2">
      <c r="A80" s="102" t="s">
        <v>236</v>
      </c>
      <c r="B80" s="102" t="s">
        <v>260</v>
      </c>
      <c r="C80" s="103" t="s">
        <v>237</v>
      </c>
      <c r="D80" s="104" t="s">
        <v>238</v>
      </c>
      <c r="E80" s="124"/>
      <c r="F80" s="127"/>
      <c r="G80" s="69"/>
      <c r="H80" s="4">
        <f t="shared" si="6"/>
        <v>4500</v>
      </c>
      <c r="I80" s="1">
        <v>4500</v>
      </c>
      <c r="J80" s="4"/>
      <c r="K80" s="4"/>
      <c r="L80" s="20"/>
    </row>
    <row r="81" spans="1:14" ht="41.25" customHeight="1" x14ac:dyDescent="0.2">
      <c r="A81" s="6" t="s">
        <v>92</v>
      </c>
      <c r="B81" s="6" t="s">
        <v>93</v>
      </c>
      <c r="C81" s="31" t="s">
        <v>94</v>
      </c>
      <c r="D81" s="9" t="s">
        <v>95</v>
      </c>
      <c r="E81" s="133" t="s">
        <v>194</v>
      </c>
      <c r="F81" s="131" t="s">
        <v>216</v>
      </c>
      <c r="G81" s="19"/>
      <c r="H81" s="4">
        <f>I81</f>
        <v>535400</v>
      </c>
      <c r="I81" s="4">
        <v>535400</v>
      </c>
      <c r="J81" s="4"/>
      <c r="K81" s="4"/>
      <c r="L81" s="20"/>
    </row>
    <row r="82" spans="1:14" ht="32.25" customHeight="1" x14ac:dyDescent="0.2">
      <c r="A82" s="6" t="s">
        <v>96</v>
      </c>
      <c r="B82" s="6" t="s">
        <v>97</v>
      </c>
      <c r="C82" s="31" t="s">
        <v>94</v>
      </c>
      <c r="D82" s="9" t="s">
        <v>98</v>
      </c>
      <c r="E82" s="133"/>
      <c r="F82" s="131"/>
      <c r="G82" s="19"/>
      <c r="H82" s="4">
        <f>I82+J82</f>
        <v>688800</v>
      </c>
      <c r="I82" s="1">
        <v>688800</v>
      </c>
      <c r="J82" s="4"/>
      <c r="K82" s="4"/>
      <c r="L82" s="7">
        <v>1</v>
      </c>
    </row>
    <row r="83" spans="1:14" ht="37.5" customHeight="1" x14ac:dyDescent="0.2">
      <c r="A83" s="6" t="s">
        <v>99</v>
      </c>
      <c r="B83" s="6" t="s">
        <v>100</v>
      </c>
      <c r="C83" s="31" t="s">
        <v>101</v>
      </c>
      <c r="D83" s="9" t="s">
        <v>102</v>
      </c>
      <c r="E83" s="133" t="s">
        <v>164</v>
      </c>
      <c r="F83" s="131" t="s">
        <v>290</v>
      </c>
      <c r="G83" s="19"/>
      <c r="H83" s="4">
        <f t="shared" ref="H83" si="7">I83+J83</f>
        <v>401800</v>
      </c>
      <c r="I83" s="1">
        <v>401800</v>
      </c>
      <c r="J83" s="4"/>
      <c r="K83" s="4"/>
      <c r="L83" s="20"/>
    </row>
    <row r="84" spans="1:14" ht="45.75" customHeight="1" x14ac:dyDescent="0.2">
      <c r="A84" s="6" t="s">
        <v>103</v>
      </c>
      <c r="B84" s="6" t="s">
        <v>104</v>
      </c>
      <c r="C84" s="31" t="s">
        <v>101</v>
      </c>
      <c r="D84" s="9" t="s">
        <v>105</v>
      </c>
      <c r="E84" s="133"/>
      <c r="F84" s="131"/>
      <c r="G84" s="19"/>
      <c r="H84" s="4">
        <f>I84</f>
        <v>80200</v>
      </c>
      <c r="I84" s="1">
        <f>580200-500000</f>
        <v>80200</v>
      </c>
      <c r="J84" s="4"/>
      <c r="K84" s="4"/>
      <c r="L84" s="20"/>
    </row>
    <row r="85" spans="1:14" ht="39.75" customHeight="1" x14ac:dyDescent="0.2">
      <c r="A85" s="6" t="s">
        <v>106</v>
      </c>
      <c r="B85" s="6" t="s">
        <v>107</v>
      </c>
      <c r="C85" s="31" t="s">
        <v>101</v>
      </c>
      <c r="D85" s="9" t="s">
        <v>281</v>
      </c>
      <c r="E85" s="133"/>
      <c r="F85" s="131"/>
      <c r="G85" s="19"/>
      <c r="H85" s="4">
        <f>I85</f>
        <v>1878940</v>
      </c>
      <c r="I85" s="1">
        <v>1878940</v>
      </c>
      <c r="J85" s="4"/>
      <c r="K85" s="4"/>
      <c r="L85" s="20"/>
    </row>
    <row r="86" spans="1:14" ht="61.5" customHeight="1" x14ac:dyDescent="0.2">
      <c r="A86" s="6">
        <v>1015062</v>
      </c>
      <c r="B86" s="6">
        <v>5062</v>
      </c>
      <c r="C86" s="31" t="s">
        <v>101</v>
      </c>
      <c r="D86" s="9" t="s">
        <v>114</v>
      </c>
      <c r="E86" s="133"/>
      <c r="F86" s="131"/>
      <c r="G86" s="19"/>
      <c r="H86" s="4">
        <f>I86</f>
        <v>1645000</v>
      </c>
      <c r="I86" s="1">
        <f>895000+250000+500000</f>
        <v>1645000</v>
      </c>
      <c r="J86" s="4"/>
      <c r="K86" s="4"/>
      <c r="L86" s="7">
        <v>1</v>
      </c>
    </row>
    <row r="87" spans="1:14" ht="51" customHeight="1" x14ac:dyDescent="0.2">
      <c r="A87" s="6">
        <v>1015062</v>
      </c>
      <c r="B87" s="6">
        <v>5062</v>
      </c>
      <c r="C87" s="31" t="s">
        <v>101</v>
      </c>
      <c r="D87" s="9" t="s">
        <v>114</v>
      </c>
      <c r="E87" s="63" t="s">
        <v>196</v>
      </c>
      <c r="F87" s="105" t="s">
        <v>217</v>
      </c>
      <c r="G87" s="19"/>
      <c r="H87" s="4">
        <f>I87</f>
        <v>800000</v>
      </c>
      <c r="I87" s="1">
        <f>780000+20000</f>
        <v>800000</v>
      </c>
      <c r="J87" s="4"/>
      <c r="K87" s="4"/>
      <c r="L87" s="7"/>
    </row>
    <row r="88" spans="1:14" s="90" customFormat="1" ht="51" customHeight="1" x14ac:dyDescent="0.2">
      <c r="A88" s="36">
        <v>3700000</v>
      </c>
      <c r="B88" s="36"/>
      <c r="C88" s="96"/>
      <c r="D88" s="5" t="s">
        <v>233</v>
      </c>
      <c r="E88" s="5"/>
      <c r="F88" s="97"/>
      <c r="G88" s="97"/>
      <c r="H88" s="11">
        <f>I88+J88</f>
        <v>10468000</v>
      </c>
      <c r="I88" s="11">
        <f>I89+I90+I91+I93+I92</f>
        <v>10468000</v>
      </c>
      <c r="J88" s="11">
        <f t="shared" ref="J88:K88" si="8">J89+J90+J91+J93</f>
        <v>0</v>
      </c>
      <c r="K88" s="11">
        <f t="shared" si="8"/>
        <v>0</v>
      </c>
      <c r="L88" s="7"/>
    </row>
    <row r="89" spans="1:14" s="90" customFormat="1" ht="51" customHeight="1" x14ac:dyDescent="0.2">
      <c r="A89" s="94">
        <v>3719800</v>
      </c>
      <c r="B89" s="94">
        <v>9800</v>
      </c>
      <c r="C89" s="38" t="s">
        <v>17</v>
      </c>
      <c r="D89" s="95" t="s">
        <v>232</v>
      </c>
      <c r="E89" s="121" t="s">
        <v>228</v>
      </c>
      <c r="F89" s="105" t="s">
        <v>291</v>
      </c>
      <c r="G89" s="92"/>
      <c r="H89" s="4">
        <f>I89</f>
        <v>7729000</v>
      </c>
      <c r="I89" s="1">
        <f>5595000+70000+2064000</f>
        <v>7729000</v>
      </c>
      <c r="J89" s="4"/>
      <c r="K89" s="4"/>
      <c r="L89" s="7"/>
    </row>
    <row r="90" spans="1:14" s="90" customFormat="1" ht="81.75" customHeight="1" x14ac:dyDescent="0.3">
      <c r="A90" s="94">
        <v>3719800</v>
      </c>
      <c r="B90" s="94">
        <v>9800</v>
      </c>
      <c r="C90" s="38" t="s">
        <v>17</v>
      </c>
      <c r="D90" s="95" t="s">
        <v>232</v>
      </c>
      <c r="E90" s="93" t="s">
        <v>229</v>
      </c>
      <c r="F90" s="105" t="s">
        <v>264</v>
      </c>
      <c r="G90" s="92"/>
      <c r="H90" s="4">
        <f>I90</f>
        <v>300000</v>
      </c>
      <c r="I90" s="1">
        <v>300000</v>
      </c>
      <c r="J90" s="4"/>
      <c r="K90" s="4"/>
      <c r="L90" s="7"/>
    </row>
    <row r="91" spans="1:14" s="90" customFormat="1" ht="67.5" customHeight="1" x14ac:dyDescent="0.2">
      <c r="A91" s="94">
        <v>3719800</v>
      </c>
      <c r="B91" s="94">
        <v>9800</v>
      </c>
      <c r="C91" s="38" t="s">
        <v>17</v>
      </c>
      <c r="D91" s="95" t="s">
        <v>232</v>
      </c>
      <c r="E91" s="91" t="s">
        <v>230</v>
      </c>
      <c r="F91" s="105" t="s">
        <v>262</v>
      </c>
      <c r="G91" s="92"/>
      <c r="H91" s="4">
        <f>I91</f>
        <v>500000</v>
      </c>
      <c r="I91" s="1">
        <v>500000</v>
      </c>
      <c r="J91" s="4"/>
      <c r="K91" s="4"/>
      <c r="L91" s="7"/>
    </row>
    <row r="92" spans="1:14" s="118" customFormat="1" ht="67.5" customHeight="1" x14ac:dyDescent="0.2">
      <c r="A92" s="94">
        <v>3719800</v>
      </c>
      <c r="B92" s="94">
        <v>9800</v>
      </c>
      <c r="C92" s="38" t="s">
        <v>17</v>
      </c>
      <c r="D92" s="95" t="s">
        <v>232</v>
      </c>
      <c r="E92" s="117" t="s">
        <v>231</v>
      </c>
      <c r="F92" s="116" t="s">
        <v>263</v>
      </c>
      <c r="G92" s="116"/>
      <c r="H92" s="4">
        <f>I92</f>
        <v>939000</v>
      </c>
      <c r="I92" s="1">
        <f>600000+39000+300000</f>
        <v>939000</v>
      </c>
      <c r="J92" s="4"/>
      <c r="K92" s="4"/>
      <c r="L92" s="7"/>
    </row>
    <row r="93" spans="1:14" s="90" customFormat="1" ht="83.25" customHeight="1" x14ac:dyDescent="0.2">
      <c r="A93" s="94">
        <v>3719800</v>
      </c>
      <c r="B93" s="94">
        <v>9800</v>
      </c>
      <c r="C93" s="38" t="s">
        <v>17</v>
      </c>
      <c r="D93" s="95" t="s">
        <v>232</v>
      </c>
      <c r="E93" s="120" t="s">
        <v>297</v>
      </c>
      <c r="F93" s="69" t="s">
        <v>299</v>
      </c>
      <c r="G93" s="92"/>
      <c r="H93" s="4">
        <f>I93</f>
        <v>1000000</v>
      </c>
      <c r="I93" s="1">
        <v>1000000</v>
      </c>
      <c r="J93" s="4"/>
      <c r="K93" s="4"/>
      <c r="L93" s="7"/>
    </row>
    <row r="94" spans="1:14" ht="24.75" customHeight="1" x14ac:dyDescent="0.3">
      <c r="A94" s="135" t="s">
        <v>144</v>
      </c>
      <c r="B94" s="135"/>
      <c r="C94" s="135"/>
      <c r="D94" s="25"/>
      <c r="E94" s="5"/>
      <c r="F94" s="25"/>
      <c r="G94" s="39"/>
      <c r="H94" s="39">
        <f>+H75+H64+H59+H20+H88</f>
        <v>136073878.81999999</v>
      </c>
      <c r="I94" s="39">
        <f>+I75+I64+I59+I20+I88</f>
        <v>122654820</v>
      </c>
      <c r="J94" s="39">
        <f>+J75+J64+J59+J20+J88</f>
        <v>13419058.82</v>
      </c>
      <c r="K94" s="39">
        <f>+K75+K64+K59+K20+K88</f>
        <v>12149068.82</v>
      </c>
      <c r="L94" s="20"/>
      <c r="N94" s="37"/>
    </row>
    <row r="95" spans="1:14" ht="15.75" customHeight="1" x14ac:dyDescent="0.3">
      <c r="A95" s="27"/>
      <c r="B95" s="27"/>
      <c r="C95" s="40"/>
      <c r="D95" s="41"/>
      <c r="E95" s="26"/>
      <c r="F95" s="26"/>
      <c r="G95" s="26"/>
      <c r="H95" s="41"/>
      <c r="I95" s="42"/>
      <c r="J95" s="43"/>
      <c r="K95" s="42"/>
      <c r="L95" s="21">
        <f>SUM(L22:L86)</f>
        <v>20</v>
      </c>
    </row>
    <row r="96" spans="1:14" ht="12.75" customHeight="1" x14ac:dyDescent="0.3">
      <c r="A96" s="27"/>
      <c r="B96" s="27"/>
      <c r="C96" s="27"/>
      <c r="H96" s="37"/>
    </row>
    <row r="97" spans="1:11" ht="24" customHeight="1" x14ac:dyDescent="0.3">
      <c r="A97" s="134" t="s">
        <v>224</v>
      </c>
      <c r="B97" s="134"/>
      <c r="C97" s="134"/>
      <c r="D97" s="134"/>
      <c r="E97" s="26"/>
      <c r="F97" s="26"/>
      <c r="G97" s="26"/>
      <c r="H97" s="41" t="s">
        <v>225</v>
      </c>
      <c r="I97" s="44"/>
      <c r="J97" s="44"/>
    </row>
    <row r="98" spans="1:11" ht="12.75" hidden="1" customHeight="1" x14ac:dyDescent="0.2">
      <c r="H98" s="37"/>
      <c r="I98" s="37"/>
      <c r="J98" s="37"/>
      <c r="K98" s="37"/>
    </row>
    <row r="99" spans="1:11" ht="12.75" customHeight="1" x14ac:dyDescent="0.2">
      <c r="H99" s="44"/>
      <c r="I99" s="44"/>
      <c r="J99" s="44"/>
      <c r="K99" s="44"/>
    </row>
    <row r="100" spans="1:11" ht="12.75" customHeight="1" x14ac:dyDescent="0.2">
      <c r="H100" s="44"/>
    </row>
    <row r="101" spans="1:11" ht="12.75" customHeight="1" x14ac:dyDescent="0.2">
      <c r="H101" s="37"/>
    </row>
    <row r="102" spans="1:11" ht="12.75" customHeight="1" x14ac:dyDescent="0.2">
      <c r="I102" s="37"/>
    </row>
    <row r="103" spans="1:11" ht="12.75" customHeight="1" x14ac:dyDescent="0.2"/>
    <row r="104" spans="1:11" ht="12.75" customHeight="1" x14ac:dyDescent="0.2"/>
    <row r="105" spans="1:11" ht="12.75" customHeight="1" x14ac:dyDescent="0.2"/>
    <row r="106" spans="1:11" ht="12.75" customHeight="1" x14ac:dyDescent="0.2"/>
    <row r="107" spans="1:11" ht="12.75" customHeight="1" x14ac:dyDescent="0.2"/>
    <row r="108" spans="1:11" ht="12.75" customHeight="1" x14ac:dyDescent="0.2"/>
    <row r="109" spans="1:11" ht="12.75" customHeight="1" x14ac:dyDescent="0.2"/>
    <row r="110" spans="1:11" ht="12.75" customHeight="1" x14ac:dyDescent="0.2"/>
    <row r="111" spans="1:11" ht="12.75" customHeight="1" x14ac:dyDescent="0.2"/>
    <row r="112" spans="1:11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</sheetData>
  <mergeCells count="29">
    <mergeCell ref="A97:D97"/>
    <mergeCell ref="A94:C94"/>
    <mergeCell ref="A11:K11"/>
    <mergeCell ref="A12:K12"/>
    <mergeCell ref="A15:A18"/>
    <mergeCell ref="B15:B18"/>
    <mergeCell ref="C15:C18"/>
    <mergeCell ref="D15:D18"/>
    <mergeCell ref="I15:I18"/>
    <mergeCell ref="J15:K15"/>
    <mergeCell ref="J16:J18"/>
    <mergeCell ref="K16:K18"/>
    <mergeCell ref="H15:H18"/>
    <mergeCell ref="E15:E18"/>
    <mergeCell ref="F15:F18"/>
    <mergeCell ref="E81:E82"/>
    <mergeCell ref="E83:E86"/>
    <mergeCell ref="F81:F82"/>
    <mergeCell ref="F83:F86"/>
    <mergeCell ref="F67:F72"/>
    <mergeCell ref="E67:E72"/>
    <mergeCell ref="E60:E62"/>
    <mergeCell ref="F60:F62"/>
    <mergeCell ref="E78:E80"/>
    <mergeCell ref="F78:F80"/>
    <mergeCell ref="E23:E28"/>
    <mergeCell ref="F23:F28"/>
    <mergeCell ref="F65:F66"/>
    <mergeCell ref="E65:E66"/>
  </mergeCells>
  <phoneticPr fontId="7" type="noConversion"/>
  <conditionalFormatting sqref="I69:I74 I82:I91 I23:I36 I93">
    <cfRule type="expression" dxfId="5" priority="4" stopIfTrue="1">
      <formula>D23=1</formula>
    </cfRule>
  </conditionalFormatting>
  <conditionalFormatting sqref="I48:I51">
    <cfRule type="expression" dxfId="4" priority="17" stopIfTrue="1">
      <formula>D48=1</formula>
    </cfRule>
  </conditionalFormatting>
  <conditionalFormatting sqref="J33:J35">
    <cfRule type="expression" dxfId="3" priority="12" stopIfTrue="1">
      <formula>D33=1</formula>
    </cfRule>
  </conditionalFormatting>
  <conditionalFormatting sqref="I77:I80">
    <cfRule type="expression" dxfId="2" priority="3" stopIfTrue="1">
      <formula>D77=1</formula>
    </cfRule>
  </conditionalFormatting>
  <conditionalFormatting sqref="K28">
    <cfRule type="expression" dxfId="1" priority="2" stopIfTrue="1">
      <formula>F28=1</formula>
    </cfRule>
  </conditionalFormatting>
  <conditionalFormatting sqref="I92">
    <cfRule type="expression" dxfId="0" priority="1" stopIfTrue="1">
      <formula>D92=1</formula>
    </cfRule>
  </conditionalFormatting>
  <pageMargins left="0.78740157480314965" right="0.19685039370078741" top="0.39370078740157483" bottom="0.19685039370078741" header="0" footer="0"/>
  <pageSetup paperSize="9" scale="4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2026-03-25T07:19:18Z</cp:lastPrinted>
  <dcterms:created xsi:type="dcterms:W3CDTF">2021-11-23T14:22:55Z</dcterms:created>
  <dcterms:modified xsi:type="dcterms:W3CDTF">2026-04-17T12:19:12Z</dcterms:modified>
</cp:coreProperties>
</file>