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661442b6d986e19e/VIII скликання/рішення сесії/"/>
    </mc:Choice>
  </mc:AlternateContent>
  <xr:revisionPtr revIDLastSave="2" documentId="13_ncr:1_{DAC3B387-4A97-49CB-9F5C-9603AA8C6BF0}" xr6:coauthVersionLast="45" xr6:coauthVersionMax="47" xr10:uidLastSave="{E9511BAE-97C7-447B-BBDD-E9F600C58C53}"/>
  <bookViews>
    <workbookView xWindow="-120" yWindow="-120" windowWidth="29040" windowHeight="15840" xr2:uid="{00000000-000D-0000-FFFF-FFFF00000000}"/>
  </bookViews>
  <sheets>
    <sheet name="Лист3" sheetId="3" r:id="rId1"/>
  </sheets>
  <definedNames>
    <definedName name="_xlnm.Print_Area" localSheetId="0">Лист3!$A$1:$N$36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9" i="3" l="1"/>
  <c r="F31" i="3"/>
  <c r="G26" i="3" l="1"/>
  <c r="K26" i="3"/>
  <c r="I26" i="3"/>
  <c r="H30" i="3"/>
  <c r="M30" i="3" s="1"/>
  <c r="H28" i="3"/>
  <c r="M28" i="3" s="1"/>
  <c r="H27" i="3"/>
  <c r="M27" i="3" s="1"/>
  <c r="H26" i="3" l="1"/>
  <c r="M26" i="3"/>
  <c r="N26" i="3" s="1"/>
  <c r="N27" i="3"/>
  <c r="N28" i="3"/>
  <c r="N29" i="3"/>
  <c r="N30" i="3"/>
  <c r="C31" i="3" l="1"/>
  <c r="L31" i="3" l="1"/>
  <c r="M25" i="3"/>
  <c r="N25" i="3" s="1"/>
  <c r="G24" i="3"/>
  <c r="M24" i="3" s="1"/>
  <c r="N24" i="3" s="1"/>
  <c r="G23" i="3"/>
  <c r="M23" i="3" s="1"/>
  <c r="G22" i="3"/>
  <c r="G21" i="3"/>
  <c r="M21" i="3" s="1"/>
  <c r="N21" i="3" s="1"/>
  <c r="G20" i="3"/>
  <c r="M20" i="3" s="1"/>
  <c r="N20" i="3" s="1"/>
  <c r="G19" i="3"/>
  <c r="M19" i="3" s="1"/>
  <c r="N19" i="3" s="1"/>
  <c r="G18" i="3"/>
  <c r="M18" i="3" s="1"/>
  <c r="N18" i="3" s="1"/>
  <c r="G17" i="3"/>
  <c r="M17" i="3" s="1"/>
  <c r="N17" i="3" s="1"/>
  <c r="G16" i="3"/>
  <c r="I15" i="3"/>
  <c r="H15" i="3"/>
  <c r="G15" i="3"/>
  <c r="I14" i="3"/>
  <c r="I31" i="3" s="1"/>
  <c r="H14" i="3"/>
  <c r="G14" i="3"/>
  <c r="H31" i="3" l="1"/>
  <c r="G31" i="3"/>
  <c r="M15" i="3"/>
  <c r="N15" i="3" s="1"/>
  <c r="M14" i="3"/>
  <c r="M16" i="3"/>
  <c r="N16" i="3" s="1"/>
  <c r="J22" i="3"/>
  <c r="J31" i="3" s="1"/>
  <c r="N14" i="3" l="1"/>
  <c r="M22" i="3"/>
  <c r="M31" i="3" s="1"/>
  <c r="N22" i="3" l="1"/>
  <c r="N31" i="3" s="1"/>
</calcChain>
</file>

<file path=xl/sharedStrings.xml><?xml version="1.0" encoding="utf-8"?>
<sst xmlns="http://schemas.openxmlformats.org/spreadsheetml/2006/main" count="52" uniqueCount="52">
  <si>
    <t>Назва структурного підрозділу та посад</t>
  </si>
  <si>
    <t>Директор</t>
  </si>
  <si>
    <t>Бухгалтер</t>
  </si>
  <si>
    <t>Бібліотекар</t>
  </si>
  <si>
    <t>Секретар</t>
  </si>
  <si>
    <t>Електрик</t>
  </si>
  <si>
    <t>Двірник</t>
  </si>
  <si>
    <t>Головний бухгалтер:</t>
  </si>
  <si>
    <t>М.П.</t>
  </si>
  <si>
    <t>Ігор БЕЗПАЛЬКО</t>
  </si>
  <si>
    <t>ШТАТНИЙ РОЗПИС</t>
  </si>
  <si>
    <t>№ з/п</t>
  </si>
  <si>
    <t>Кількість штатних посад</t>
  </si>
  <si>
    <t>Доплата до рівня мінімальної заробітної плати</t>
  </si>
  <si>
    <t>УСЬОГО</t>
  </si>
  <si>
    <t xml:space="preserve">Даплати </t>
  </si>
  <si>
    <t xml:space="preserve">Посадовий оклад </t>
  </si>
  <si>
    <t xml:space="preserve">Фонд заробітної плати на місяць </t>
  </si>
  <si>
    <t xml:space="preserve">Директор </t>
  </si>
  <si>
    <t>Прибиральник службових приміщень</t>
  </si>
  <si>
    <t xml:space="preserve">Головний бухгалтер  </t>
  </si>
  <si>
    <t xml:space="preserve"> </t>
  </si>
  <si>
    <t>Заступник директора з навчально-виховної роботи</t>
  </si>
  <si>
    <t>Оператор газової котельні</t>
  </si>
  <si>
    <t>Настроювач музичних інструментів</t>
  </si>
  <si>
    <r>
      <t xml:space="preserve">шкідливі умови праці, </t>
    </r>
    <r>
      <rPr>
        <b/>
        <sz val="8"/>
        <rFont val="Times New Roman"/>
        <family val="1"/>
        <charset val="204"/>
      </rPr>
      <t>10%</t>
    </r>
  </si>
  <si>
    <t xml:space="preserve">  КЗ " Бродівська  школа  мистецтв "    </t>
  </si>
  <si>
    <t>Оксана МОСТОВА</t>
  </si>
  <si>
    <t>0,63-5%</t>
  </si>
  <si>
    <t>0,63-20%</t>
  </si>
  <si>
    <t>0,63-30%</t>
  </si>
  <si>
    <t>вища категорія</t>
  </si>
  <si>
    <t>І-а категорія</t>
  </si>
  <si>
    <t>ІІ-а категорія</t>
  </si>
  <si>
    <t>без категорії</t>
  </si>
  <si>
    <t xml:space="preserve">__________________________    </t>
  </si>
  <si>
    <t>з  01 вересня 2026 року</t>
  </si>
  <si>
    <t>Викладачі, в т.ч.</t>
  </si>
  <si>
    <t>Підвищення за звання "старший вчитель"(10%), зг. Постанови № 1078</t>
  </si>
  <si>
    <t>Фонд заробітної плати на вересень-грудень 2026року</t>
  </si>
  <si>
    <t>Посадовий оклад  з підвищенням згідно навантаження</t>
  </si>
  <si>
    <t>Надбавки</t>
  </si>
  <si>
    <t>х</t>
  </si>
  <si>
    <t>Тарифний розряд/ коефіцієнт</t>
  </si>
  <si>
    <t>Заступник директора  з адміністративно- господарських питань</t>
  </si>
  <si>
    <r>
      <t xml:space="preserve">штат  у   кількості  </t>
    </r>
    <r>
      <rPr>
        <b/>
        <sz val="9"/>
        <color theme="1"/>
        <rFont val="Times New Roman"/>
        <family val="1"/>
        <charset val="204"/>
      </rPr>
      <t xml:space="preserve">94,38  </t>
    </r>
    <r>
      <rPr>
        <sz val="9"/>
        <color theme="1"/>
        <rFont val="Times New Roman"/>
        <family val="1"/>
        <charset val="204"/>
      </rPr>
      <t xml:space="preserve"> штатних одиниць  з місячним фондом заробітної плати </t>
    </r>
    <r>
      <rPr>
        <b/>
        <sz val="9"/>
        <color theme="1"/>
        <rFont val="Times New Roman"/>
        <family val="1"/>
        <charset val="204"/>
      </rPr>
      <t>1972814 грн.53 коп.</t>
    </r>
    <r>
      <rPr>
        <sz val="9"/>
        <color theme="1"/>
        <rFont val="Times New Roman"/>
        <family val="1"/>
        <charset val="204"/>
      </rPr>
      <t xml:space="preserve">  (Один мільйон дев'ятсот сімдесят дві тисячі вісімсот чотирнадцять  грн. 53коп)</t>
    </r>
  </si>
  <si>
    <t>грн</t>
  </si>
  <si>
    <t>за вислугу років                 (10-30%)</t>
  </si>
  <si>
    <r>
      <t xml:space="preserve">за престижність праці </t>
    </r>
    <r>
      <rPr>
        <b/>
        <sz val="8"/>
        <rFont val="Times New Roman"/>
        <family val="1"/>
        <charset val="204"/>
      </rPr>
      <t xml:space="preserve"> 20%</t>
    </r>
  </si>
  <si>
    <t>зав. відділом,                          15%</t>
  </si>
  <si>
    <t>ПОГОДЖЕНО</t>
  </si>
  <si>
    <t>рішення  Бродівської міської ради                                  від 30 вересня 2026 року № 2881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</si>
</sst>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20"/>
      <color rgb="FFFF0000"/>
      <name val="Arial Cyr"/>
      <charset val="204"/>
    </font>
    <font>
      <sz val="18"/>
      <color rgb="FFFF0000"/>
      <name val="Arial Cyr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FF0000"/>
      <name val="Calibri"/>
      <family val="2"/>
      <charset val="204"/>
      <scheme val="minor"/>
    </font>
    <font>
      <sz val="8"/>
      <color rgb="FFFF000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1"/>
    <xf numFmtId="0" fontId="0" fillId="0" borderId="0" xfId="0" applyAlignment="1">
      <alignment horizontal="left" vertical="center"/>
    </xf>
    <xf numFmtId="2" fontId="5" fillId="0" borderId="0" xfId="1" applyNumberFormat="1"/>
    <xf numFmtId="0" fontId="6" fillId="0" borderId="0" xfId="1" applyFont="1"/>
    <xf numFmtId="0" fontId="8" fillId="0" borderId="0" xfId="0" applyFont="1" applyAlignment="1">
      <alignment horizontal="left" vertic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2" fontId="0" fillId="0" borderId="0" xfId="0" applyNumberFormat="1" applyAlignment="1">
      <alignment horizontal="left" vertical="center"/>
    </xf>
    <xf numFmtId="0" fontId="4" fillId="0" borderId="0" xfId="0" applyFont="1" applyAlignment="1">
      <alignment wrapText="1"/>
    </xf>
    <xf numFmtId="2" fontId="0" fillId="0" borderId="0" xfId="0" applyNumberFormat="1"/>
    <xf numFmtId="0" fontId="7" fillId="0" borderId="0" xfId="1" applyFont="1"/>
    <xf numFmtId="0" fontId="14" fillId="0" borderId="0" xfId="1" applyFont="1"/>
    <xf numFmtId="0" fontId="17" fillId="0" borderId="1" xfId="1" applyFont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6" fillId="2" borderId="1" xfId="1" applyFont="1" applyFill="1" applyBorder="1" applyAlignment="1">
      <alignment horizontal="center"/>
    </xf>
    <xf numFmtId="2" fontId="16" fillId="2" borderId="1" xfId="1" applyNumberFormat="1" applyFont="1" applyFill="1" applyBorder="1" applyAlignment="1">
      <alignment horizontal="center"/>
    </xf>
    <xf numFmtId="0" fontId="16" fillId="2" borderId="1" xfId="1" applyFont="1" applyFill="1" applyBorder="1" applyAlignment="1">
      <alignment horizontal="center" vertical="center"/>
    </xf>
    <xf numFmtId="0" fontId="16" fillId="2" borderId="1" xfId="1" applyFont="1" applyFill="1" applyBorder="1"/>
    <xf numFmtId="0" fontId="18" fillId="2" borderId="1" xfId="1" applyFont="1" applyFill="1" applyBorder="1" applyAlignment="1">
      <alignment horizontal="right"/>
    </xf>
    <xf numFmtId="2" fontId="15" fillId="2" borderId="1" xfId="1" applyNumberFormat="1" applyFont="1" applyFill="1" applyBorder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16" fillId="0" borderId="0" xfId="1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center" wrapText="1"/>
    </xf>
    <xf numFmtId="0" fontId="19" fillId="0" borderId="2" xfId="0" applyFont="1" applyBorder="1"/>
    <xf numFmtId="0" fontId="23" fillId="0" borderId="0" xfId="0" applyFont="1" applyAlignment="1">
      <alignment wrapText="1"/>
    </xf>
    <xf numFmtId="0" fontId="25" fillId="0" borderId="0" xfId="0" applyFont="1"/>
    <xf numFmtId="0" fontId="26" fillId="0" borderId="2" xfId="0" applyFont="1" applyBorder="1" applyAlignment="1">
      <alignment horizontal="center"/>
    </xf>
    <xf numFmtId="2" fontId="28" fillId="0" borderId="0" xfId="1" applyNumberFormat="1" applyFont="1" applyAlignment="1">
      <alignment horizontal="center"/>
    </xf>
    <xf numFmtId="2" fontId="27" fillId="0" borderId="0" xfId="0" applyNumberFormat="1" applyFont="1"/>
    <xf numFmtId="0" fontId="29" fillId="0" borderId="0" xfId="0" applyFont="1"/>
    <xf numFmtId="2" fontId="29" fillId="0" borderId="0" xfId="0" applyNumberFormat="1" applyFont="1"/>
    <xf numFmtId="0" fontId="22" fillId="0" borderId="0" xfId="0" applyFont="1"/>
    <xf numFmtId="2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15" fillId="2" borderId="1" xfId="1" applyNumberFormat="1" applyFont="1" applyFill="1" applyBorder="1" applyAlignment="1">
      <alignment horizontal="right"/>
    </xf>
    <xf numFmtId="2" fontId="15" fillId="0" borderId="1" xfId="1" applyNumberFormat="1" applyFont="1" applyBorder="1" applyAlignment="1">
      <alignment horizontal="right"/>
    </xf>
    <xf numFmtId="2" fontId="16" fillId="0" borderId="1" xfId="1" applyNumberFormat="1" applyFont="1" applyBorder="1" applyAlignment="1">
      <alignment horizontal="right"/>
    </xf>
    <xf numFmtId="2" fontId="18" fillId="2" borderId="1" xfId="1" applyNumberFormat="1" applyFont="1" applyFill="1" applyBorder="1" applyAlignment="1">
      <alignment horizontal="right"/>
    </xf>
    <xf numFmtId="2" fontId="16" fillId="2" borderId="1" xfId="1" applyNumberFormat="1" applyFont="1" applyFill="1" applyBorder="1" applyAlignment="1">
      <alignment horizontal="right"/>
    </xf>
    <xf numFmtId="2" fontId="16" fillId="0" borderId="1" xfId="1" applyNumberFormat="1" applyFont="1" applyBorder="1" applyAlignment="1">
      <alignment horizontal="right" vertical="center"/>
    </xf>
    <xf numFmtId="2" fontId="16" fillId="2" borderId="1" xfId="1" applyNumberFormat="1" applyFont="1" applyFill="1" applyBorder="1" applyAlignment="1">
      <alignment horizontal="right" vertical="center"/>
    </xf>
    <xf numFmtId="2" fontId="15" fillId="2" borderId="1" xfId="1" applyNumberFormat="1" applyFont="1" applyFill="1" applyBorder="1" applyAlignment="1">
      <alignment horizontal="right" vertical="center"/>
    </xf>
    <xf numFmtId="0" fontId="13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6" fillId="0" borderId="3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7" xfId="1" applyFont="1" applyBorder="1" applyAlignment="1">
      <alignment horizontal="center" wrapText="1"/>
    </xf>
    <xf numFmtId="0" fontId="16" fillId="0" borderId="9" xfId="1" applyFont="1" applyBorder="1" applyAlignment="1">
      <alignment horizontal="center" wrapText="1"/>
    </xf>
    <xf numFmtId="0" fontId="16" fillId="0" borderId="1" xfId="1" applyFont="1" applyBorder="1" applyAlignment="1">
      <alignment horizontal="center" wrapText="1"/>
    </xf>
    <xf numFmtId="0" fontId="16" fillId="0" borderId="10" xfId="1" applyFont="1" applyBorder="1" applyAlignment="1">
      <alignment horizont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wrapText="1"/>
    </xf>
    <xf numFmtId="0" fontId="16" fillId="0" borderId="8" xfId="1" applyFont="1" applyBorder="1" applyAlignment="1">
      <alignment horizontal="center" wrapText="1"/>
    </xf>
    <xf numFmtId="0" fontId="15" fillId="0" borderId="0" xfId="0" applyFont="1"/>
    <xf numFmtId="0" fontId="30" fillId="0" borderId="0" xfId="0" applyFont="1"/>
    <xf numFmtId="0" fontId="16" fillId="0" borderId="2" xfId="0" applyFont="1" applyBorder="1" applyAlignment="1">
      <alignment horizontal="center" vertical="center"/>
    </xf>
    <xf numFmtId="0" fontId="30" fillId="0" borderId="2" xfId="0" applyFont="1" applyBorder="1"/>
    <xf numFmtId="0" fontId="31" fillId="0" borderId="0" xfId="0" applyFont="1" applyAlignment="1">
      <alignment horizontal="center"/>
    </xf>
    <xf numFmtId="0" fontId="15" fillId="0" borderId="0" xfId="1" applyFont="1" applyAlignment="1">
      <alignment vertical="center"/>
    </xf>
    <xf numFmtId="0" fontId="32" fillId="0" borderId="0" xfId="1" applyFont="1"/>
    <xf numFmtId="0" fontId="33" fillId="0" borderId="0" xfId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1" applyFont="1" applyAlignment="1">
      <alignment vertical="center"/>
    </xf>
    <xf numFmtId="0" fontId="33" fillId="0" borderId="0" xfId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/>
    <xf numFmtId="0" fontId="35" fillId="0" borderId="0" xfId="1" applyFont="1"/>
  </cellXfs>
  <cellStyles count="3">
    <cellStyle name="Звичайни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7"/>
  <sheetViews>
    <sheetView tabSelected="1" zoomScale="110" zoomScaleNormal="110" workbookViewId="0">
      <selection activeCell="U10" sqref="U10"/>
    </sheetView>
  </sheetViews>
  <sheetFormatPr defaultRowHeight="15" x14ac:dyDescent="0.25"/>
  <cols>
    <col min="1" max="1" width="3.5703125" customWidth="1"/>
    <col min="2" max="2" width="36" customWidth="1"/>
    <col min="3" max="3" width="6.85546875" customWidth="1"/>
    <col min="4" max="4" width="11.7109375" customWidth="1"/>
    <col min="5" max="5" width="10.5703125" customWidth="1"/>
    <col min="6" max="6" width="8.42578125" customWidth="1"/>
    <col min="7" max="7" width="12.28515625" customWidth="1"/>
    <col min="8" max="8" width="9.85546875" customWidth="1"/>
    <col min="9" max="9" width="10.140625" customWidth="1"/>
    <col min="10" max="10" width="8.85546875" customWidth="1"/>
    <col min="11" max="11" width="9" customWidth="1"/>
    <col min="12" max="12" width="7.140625" customWidth="1"/>
    <col min="13" max="13" width="11.28515625" customWidth="1"/>
    <col min="14" max="14" width="10.42578125" customWidth="1"/>
  </cols>
  <sheetData>
    <row r="1" spans="1:16" x14ac:dyDescent="0.25">
      <c r="I1" s="42"/>
      <c r="J1" s="42"/>
      <c r="K1" s="42" t="s">
        <v>50</v>
      </c>
      <c r="L1" s="42"/>
      <c r="M1" s="42"/>
      <c r="N1" s="42"/>
      <c r="O1" s="42"/>
      <c r="P1" s="42"/>
    </row>
    <row r="2" spans="1:16" ht="46.5" customHeight="1" x14ac:dyDescent="0.25">
      <c r="H2" s="10"/>
      <c r="I2" s="35"/>
      <c r="J2" s="57" t="s">
        <v>45</v>
      </c>
      <c r="K2" s="57"/>
      <c r="L2" s="57"/>
      <c r="M2" s="57"/>
      <c r="N2" s="57"/>
      <c r="O2" s="35"/>
      <c r="P2" s="36"/>
    </row>
    <row r="3" spans="1:16" ht="26.45" customHeight="1" x14ac:dyDescent="0.25">
      <c r="I3" s="36"/>
      <c r="J3" s="58" t="s">
        <v>51</v>
      </c>
      <c r="K3" s="58"/>
      <c r="L3" s="58"/>
      <c r="M3" s="58"/>
      <c r="N3" s="58"/>
      <c r="O3" s="36"/>
      <c r="P3" s="36"/>
    </row>
    <row r="4" spans="1:16" ht="19.899999999999999" customHeight="1" x14ac:dyDescent="0.3">
      <c r="I4" s="6"/>
      <c r="J4" s="4"/>
      <c r="K4" s="4"/>
      <c r="L4" s="4"/>
      <c r="M4" s="13"/>
      <c r="N4" s="12"/>
    </row>
    <row r="5" spans="1:16" ht="15" hidden="1" customHeight="1" x14ac:dyDescent="0.3">
      <c r="I5" s="6"/>
      <c r="J5" s="28"/>
      <c r="K5" s="28"/>
      <c r="L5" s="12"/>
      <c r="M5" s="4"/>
      <c r="N5" s="4"/>
    </row>
    <row r="6" spans="1:16" ht="11.25" hidden="1" customHeight="1" x14ac:dyDescent="0.25">
      <c r="I6" s="5"/>
      <c r="J6" s="59"/>
      <c r="K6" s="59"/>
      <c r="L6" s="59"/>
      <c r="M6" s="59"/>
      <c r="N6" s="4"/>
    </row>
    <row r="7" spans="1:16" ht="15.75" x14ac:dyDescent="0.25">
      <c r="A7" s="60" t="s">
        <v>10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16" ht="15.75" x14ac:dyDescent="0.25">
      <c r="A8" s="32"/>
      <c r="B8" s="56" t="s">
        <v>26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6" ht="15.75" customHeight="1" x14ac:dyDescent="0.25">
      <c r="A9" s="32"/>
      <c r="B9" s="33"/>
      <c r="C9" s="56" t="s">
        <v>36</v>
      </c>
      <c r="D9" s="56"/>
      <c r="E9" s="56"/>
      <c r="F9" s="56"/>
      <c r="G9" s="56"/>
      <c r="H9" s="56"/>
      <c r="I9" s="56"/>
      <c r="J9" s="56"/>
      <c r="K9" s="33"/>
      <c r="L9" s="33"/>
      <c r="M9" s="33"/>
      <c r="N9" s="33"/>
    </row>
    <row r="10" spans="1:16" ht="15" customHeight="1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7" t="s">
        <v>46</v>
      </c>
    </row>
    <row r="11" spans="1:16" ht="16.149999999999999" customHeight="1" x14ac:dyDescent="0.35">
      <c r="A11" s="54" t="s">
        <v>11</v>
      </c>
      <c r="B11" s="54" t="s">
        <v>0</v>
      </c>
      <c r="C11" s="55" t="s">
        <v>12</v>
      </c>
      <c r="D11" s="55" t="s">
        <v>43</v>
      </c>
      <c r="E11" s="55" t="s">
        <v>16</v>
      </c>
      <c r="F11" s="61" t="s">
        <v>38</v>
      </c>
      <c r="G11" s="61" t="s">
        <v>40</v>
      </c>
      <c r="H11" s="66" t="s">
        <v>41</v>
      </c>
      <c r="I11" s="66"/>
      <c r="J11" s="69" t="s">
        <v>15</v>
      </c>
      <c r="K11" s="70"/>
      <c r="L11" s="64" t="s">
        <v>13</v>
      </c>
      <c r="M11" s="55" t="s">
        <v>17</v>
      </c>
      <c r="N11" s="55" t="s">
        <v>39</v>
      </c>
      <c r="O11" s="8"/>
    </row>
    <row r="12" spans="1:16" ht="25.5" customHeight="1" x14ac:dyDescent="0.35">
      <c r="A12" s="54"/>
      <c r="B12" s="54"/>
      <c r="C12" s="55"/>
      <c r="D12" s="55"/>
      <c r="E12" s="55"/>
      <c r="F12" s="62"/>
      <c r="G12" s="62"/>
      <c r="H12" s="64" t="s">
        <v>47</v>
      </c>
      <c r="I12" s="61" t="s">
        <v>48</v>
      </c>
      <c r="J12" s="66" t="s">
        <v>25</v>
      </c>
      <c r="K12" s="66" t="s">
        <v>49</v>
      </c>
      <c r="L12" s="67"/>
      <c r="M12" s="55"/>
      <c r="N12" s="55"/>
      <c r="O12" s="8"/>
    </row>
    <row r="13" spans="1:16" ht="45" customHeight="1" x14ac:dyDescent="0.35">
      <c r="A13" s="54"/>
      <c r="B13" s="54"/>
      <c r="C13" s="55"/>
      <c r="D13" s="55"/>
      <c r="E13" s="55"/>
      <c r="F13" s="63"/>
      <c r="G13" s="68"/>
      <c r="H13" s="65"/>
      <c r="I13" s="63"/>
      <c r="J13" s="66"/>
      <c r="K13" s="66"/>
      <c r="L13" s="65"/>
      <c r="M13" s="55"/>
      <c r="N13" s="55"/>
      <c r="O13" s="7"/>
      <c r="P13" s="3"/>
    </row>
    <row r="14" spans="1:16" x14ac:dyDescent="0.25">
      <c r="A14" s="14">
        <v>1</v>
      </c>
      <c r="B14" s="15" t="s">
        <v>1</v>
      </c>
      <c r="C14" s="16">
        <v>1</v>
      </c>
      <c r="D14" s="17">
        <v>0.63</v>
      </c>
      <c r="E14" s="43">
        <v>18198</v>
      </c>
      <c r="F14" s="18"/>
      <c r="G14" s="43">
        <f>E14</f>
        <v>18198</v>
      </c>
      <c r="H14" s="48">
        <f>E14*30%</f>
        <v>5459.4</v>
      </c>
      <c r="I14" s="48">
        <f>E14*20%</f>
        <v>3639.6000000000004</v>
      </c>
      <c r="J14" s="48"/>
      <c r="K14" s="48"/>
      <c r="L14" s="48"/>
      <c r="M14" s="48">
        <f t="shared" ref="M14:M25" si="0">SUM(G14:L14)</f>
        <v>27297</v>
      </c>
      <c r="N14" s="48">
        <f>M14*4</f>
        <v>109188</v>
      </c>
      <c r="O14" s="9"/>
      <c r="P14" s="3"/>
    </row>
    <row r="15" spans="1:16" ht="22.5" x14ac:dyDescent="0.25">
      <c r="A15" s="14">
        <v>2</v>
      </c>
      <c r="B15" s="15" t="s">
        <v>22</v>
      </c>
      <c r="C15" s="16">
        <v>1</v>
      </c>
      <c r="D15" s="17" t="s">
        <v>28</v>
      </c>
      <c r="E15" s="44">
        <v>17288</v>
      </c>
      <c r="F15" s="19"/>
      <c r="G15" s="43">
        <f t="shared" ref="G15:G18" si="1">E15</f>
        <v>17288</v>
      </c>
      <c r="H15" s="48">
        <f>E15*30%</f>
        <v>5186.3999999999996</v>
      </c>
      <c r="I15" s="48">
        <f>E15*20%</f>
        <v>3457.6000000000004</v>
      </c>
      <c r="J15" s="48"/>
      <c r="K15" s="48"/>
      <c r="L15" s="48"/>
      <c r="M15" s="48">
        <f t="shared" si="0"/>
        <v>25932</v>
      </c>
      <c r="N15" s="48">
        <f t="shared" ref="N15:N30" si="2">M15*4</f>
        <v>103728</v>
      </c>
      <c r="O15" s="2"/>
      <c r="P15" s="3" t="s">
        <v>21</v>
      </c>
    </row>
    <row r="16" spans="1:16" x14ac:dyDescent="0.25">
      <c r="A16" s="14">
        <v>3</v>
      </c>
      <c r="B16" s="15" t="s">
        <v>20</v>
      </c>
      <c r="C16" s="16">
        <v>1</v>
      </c>
      <c r="D16" s="17" t="s">
        <v>29</v>
      </c>
      <c r="E16" s="43">
        <v>14558</v>
      </c>
      <c r="F16" s="18"/>
      <c r="G16" s="43">
        <f t="shared" si="1"/>
        <v>14558</v>
      </c>
      <c r="H16" s="48"/>
      <c r="I16" s="48"/>
      <c r="J16" s="48"/>
      <c r="K16" s="48"/>
      <c r="L16" s="48"/>
      <c r="M16" s="48">
        <f t="shared" si="0"/>
        <v>14558</v>
      </c>
      <c r="N16" s="48">
        <f t="shared" si="2"/>
        <v>58232</v>
      </c>
      <c r="O16" s="2"/>
      <c r="P16" s="3"/>
    </row>
    <row r="17" spans="1:16" x14ac:dyDescent="0.25">
      <c r="A17" s="14">
        <v>4</v>
      </c>
      <c r="B17" s="15" t="s">
        <v>2</v>
      </c>
      <c r="C17" s="16">
        <v>2</v>
      </c>
      <c r="D17" s="17">
        <v>8</v>
      </c>
      <c r="E17" s="43">
        <v>5691</v>
      </c>
      <c r="F17" s="18"/>
      <c r="G17" s="43">
        <f>E17*2</f>
        <v>11382</v>
      </c>
      <c r="H17" s="48"/>
      <c r="I17" s="48"/>
      <c r="J17" s="48"/>
      <c r="K17" s="48"/>
      <c r="L17" s="48">
        <v>5912</v>
      </c>
      <c r="M17" s="48">
        <f t="shared" si="0"/>
        <v>17294</v>
      </c>
      <c r="N17" s="48">
        <f t="shared" si="2"/>
        <v>69176</v>
      </c>
      <c r="O17" s="2"/>
      <c r="P17" s="3"/>
    </row>
    <row r="18" spans="1:16" ht="22.5" x14ac:dyDescent="0.25">
      <c r="A18" s="14">
        <v>5</v>
      </c>
      <c r="B18" s="15" t="s">
        <v>44</v>
      </c>
      <c r="C18" s="16">
        <v>1</v>
      </c>
      <c r="D18" s="17" t="s">
        <v>30</v>
      </c>
      <c r="E18" s="43">
        <v>12739</v>
      </c>
      <c r="F18" s="18"/>
      <c r="G18" s="43">
        <f t="shared" si="1"/>
        <v>12739</v>
      </c>
      <c r="H18" s="48"/>
      <c r="I18" s="48"/>
      <c r="J18" s="48"/>
      <c r="K18" s="48"/>
      <c r="L18" s="48"/>
      <c r="M18" s="48">
        <f t="shared" si="0"/>
        <v>12739</v>
      </c>
      <c r="N18" s="48">
        <f t="shared" si="2"/>
        <v>50956</v>
      </c>
      <c r="O18" s="2"/>
      <c r="P18" s="3"/>
    </row>
    <row r="19" spans="1:16" x14ac:dyDescent="0.25">
      <c r="A19" s="14">
        <v>6</v>
      </c>
      <c r="B19" s="15" t="s">
        <v>3</v>
      </c>
      <c r="C19" s="16">
        <v>0.5</v>
      </c>
      <c r="D19" s="17">
        <v>8</v>
      </c>
      <c r="E19" s="43">
        <v>5691</v>
      </c>
      <c r="F19" s="18"/>
      <c r="G19" s="43">
        <f>E19/2</f>
        <v>2845.5</v>
      </c>
      <c r="H19" s="48"/>
      <c r="I19" s="48"/>
      <c r="J19" s="48"/>
      <c r="K19" s="48"/>
      <c r="L19" s="48">
        <v>1478</v>
      </c>
      <c r="M19" s="48">
        <f t="shared" si="0"/>
        <v>4323.5</v>
      </c>
      <c r="N19" s="48">
        <f t="shared" si="2"/>
        <v>17294</v>
      </c>
      <c r="O19" s="2"/>
      <c r="P19" s="3"/>
    </row>
    <row r="20" spans="1:16" x14ac:dyDescent="0.25">
      <c r="A20" s="14">
        <v>7</v>
      </c>
      <c r="B20" s="15" t="s">
        <v>4</v>
      </c>
      <c r="C20" s="16">
        <v>1</v>
      </c>
      <c r="D20" s="17">
        <v>5</v>
      </c>
      <c r="E20" s="43">
        <v>4719</v>
      </c>
      <c r="F20" s="18"/>
      <c r="G20" s="43">
        <f>E20</f>
        <v>4719</v>
      </c>
      <c r="H20" s="48"/>
      <c r="I20" s="48"/>
      <c r="J20" s="48"/>
      <c r="K20" s="48"/>
      <c r="L20" s="48">
        <v>3928</v>
      </c>
      <c r="M20" s="48">
        <f t="shared" si="0"/>
        <v>8647</v>
      </c>
      <c r="N20" s="48">
        <f t="shared" si="2"/>
        <v>34588</v>
      </c>
      <c r="O20" s="2"/>
      <c r="P20" s="3"/>
    </row>
    <row r="21" spans="1:16" x14ac:dyDescent="0.25">
      <c r="A21" s="14">
        <v>8</v>
      </c>
      <c r="B21" s="15" t="s">
        <v>5</v>
      </c>
      <c r="C21" s="16">
        <v>0.5</v>
      </c>
      <c r="D21" s="17">
        <v>2</v>
      </c>
      <c r="E21" s="43">
        <v>3782</v>
      </c>
      <c r="F21" s="18"/>
      <c r="G21" s="43">
        <f>E21/2</f>
        <v>1891</v>
      </c>
      <c r="H21" s="48"/>
      <c r="I21" s="48"/>
      <c r="J21" s="48"/>
      <c r="K21" s="48"/>
      <c r="L21" s="48">
        <v>2432.5</v>
      </c>
      <c r="M21" s="48">
        <f t="shared" si="0"/>
        <v>4323.5</v>
      </c>
      <c r="N21" s="48">
        <f t="shared" si="2"/>
        <v>17294</v>
      </c>
      <c r="O21" s="2"/>
      <c r="P21" s="3"/>
    </row>
    <row r="22" spans="1:16" x14ac:dyDescent="0.25">
      <c r="A22" s="14">
        <v>9</v>
      </c>
      <c r="B22" s="15" t="s">
        <v>19</v>
      </c>
      <c r="C22" s="16">
        <v>3</v>
      </c>
      <c r="D22" s="17">
        <v>2</v>
      </c>
      <c r="E22" s="43">
        <v>3782</v>
      </c>
      <c r="F22" s="18"/>
      <c r="G22" s="43">
        <f>E22*3</f>
        <v>11346</v>
      </c>
      <c r="H22" s="48"/>
      <c r="I22" s="48"/>
      <c r="J22" s="48">
        <f>G22*10%</f>
        <v>1134.6000000000001</v>
      </c>
      <c r="K22" s="48"/>
      <c r="L22" s="48">
        <v>14595</v>
      </c>
      <c r="M22" s="48">
        <f t="shared" si="0"/>
        <v>27075.599999999999</v>
      </c>
      <c r="N22" s="48">
        <f t="shared" si="2"/>
        <v>108302.39999999999</v>
      </c>
      <c r="O22" s="2"/>
      <c r="P22" s="3"/>
    </row>
    <row r="23" spans="1:16" x14ac:dyDescent="0.25">
      <c r="A23" s="14">
        <v>10</v>
      </c>
      <c r="B23" s="15" t="s">
        <v>23</v>
      </c>
      <c r="C23" s="16">
        <v>1.5</v>
      </c>
      <c r="D23" s="20">
        <v>4</v>
      </c>
      <c r="E23" s="43">
        <v>4407</v>
      </c>
      <c r="F23" s="18"/>
      <c r="G23" s="43">
        <f>E23*1.5</f>
        <v>6610.5</v>
      </c>
      <c r="H23" s="49"/>
      <c r="I23" s="49"/>
      <c r="J23" s="48"/>
      <c r="K23" s="48"/>
      <c r="L23" s="50">
        <v>6360</v>
      </c>
      <c r="M23" s="48">
        <f t="shared" si="0"/>
        <v>12970.5</v>
      </c>
      <c r="N23" s="48">
        <v>32426.25</v>
      </c>
      <c r="P23" s="3"/>
    </row>
    <row r="24" spans="1:16" x14ac:dyDescent="0.25">
      <c r="A24" s="14">
        <v>11</v>
      </c>
      <c r="B24" s="15" t="s">
        <v>6</v>
      </c>
      <c r="C24" s="16">
        <v>0.5</v>
      </c>
      <c r="D24" s="22">
        <v>1</v>
      </c>
      <c r="E24" s="43">
        <v>3470</v>
      </c>
      <c r="F24" s="18"/>
      <c r="G24" s="43">
        <f>E24/2</f>
        <v>1735</v>
      </c>
      <c r="H24" s="50"/>
      <c r="I24" s="50"/>
      <c r="J24" s="51"/>
      <c r="K24" s="51"/>
      <c r="L24" s="52">
        <v>2588.5</v>
      </c>
      <c r="M24" s="48">
        <f t="shared" si="0"/>
        <v>4323.5</v>
      </c>
      <c r="N24" s="48">
        <f t="shared" si="2"/>
        <v>17294</v>
      </c>
      <c r="P24" s="3"/>
    </row>
    <row r="25" spans="1:16" x14ac:dyDescent="0.25">
      <c r="A25" s="14">
        <v>12</v>
      </c>
      <c r="B25" s="15" t="s">
        <v>24</v>
      </c>
      <c r="C25" s="16">
        <v>1</v>
      </c>
      <c r="D25" s="22">
        <v>8</v>
      </c>
      <c r="E25" s="43">
        <v>5691</v>
      </c>
      <c r="F25" s="18"/>
      <c r="G25" s="43">
        <v>5691</v>
      </c>
      <c r="H25" s="50"/>
      <c r="I25" s="50"/>
      <c r="J25" s="51"/>
      <c r="K25" s="51"/>
      <c r="L25" s="52">
        <v>2956</v>
      </c>
      <c r="M25" s="48">
        <f t="shared" si="0"/>
        <v>8647</v>
      </c>
      <c r="N25" s="48">
        <f t="shared" si="2"/>
        <v>34588</v>
      </c>
      <c r="P25" s="3"/>
    </row>
    <row r="26" spans="1:16" x14ac:dyDescent="0.25">
      <c r="A26" s="14">
        <v>13</v>
      </c>
      <c r="B26" s="29" t="s">
        <v>37</v>
      </c>
      <c r="C26" s="30">
        <v>80.38</v>
      </c>
      <c r="D26" s="31"/>
      <c r="E26" s="45"/>
      <c r="F26" s="45">
        <v>41160.26</v>
      </c>
      <c r="G26" s="47">
        <f t="shared" ref="G26:K26" si="3">G27+G28+G29+G30</f>
        <v>1159725.96</v>
      </c>
      <c r="H26" s="47">
        <f t="shared" si="3"/>
        <v>344478.58999999997</v>
      </c>
      <c r="I26" s="47">
        <f t="shared" si="3"/>
        <v>240177.25</v>
      </c>
      <c r="J26" s="47"/>
      <c r="K26" s="47">
        <f t="shared" si="3"/>
        <v>19141.88</v>
      </c>
      <c r="L26" s="53"/>
      <c r="M26" s="47">
        <f>M27+M28+M29+M30</f>
        <v>1804683.9300000002</v>
      </c>
      <c r="N26" s="47">
        <f t="shared" si="2"/>
        <v>7218735.7200000007</v>
      </c>
      <c r="O26" s="11"/>
      <c r="P26" s="3"/>
    </row>
    <row r="27" spans="1:16" x14ac:dyDescent="0.25">
      <c r="A27" s="14"/>
      <c r="B27" s="15" t="s">
        <v>31</v>
      </c>
      <c r="C27" s="16">
        <v>28.32</v>
      </c>
      <c r="D27" s="22">
        <v>0.52</v>
      </c>
      <c r="E27" s="43">
        <v>15020</v>
      </c>
      <c r="F27" s="43">
        <v>24512.63</v>
      </c>
      <c r="G27" s="43">
        <v>425366.4</v>
      </c>
      <c r="H27" s="50">
        <f>129962.05+3334.44</f>
        <v>133296.49</v>
      </c>
      <c r="I27" s="50">
        <v>89975.81</v>
      </c>
      <c r="J27" s="51"/>
      <c r="K27" s="51">
        <v>14644.5</v>
      </c>
      <c r="L27" s="52"/>
      <c r="M27" s="48">
        <f>F27+G27+H27+I27+K27</f>
        <v>687795.83000000007</v>
      </c>
      <c r="N27" s="48">
        <f t="shared" si="2"/>
        <v>2751183.3200000003</v>
      </c>
      <c r="O27" s="11"/>
      <c r="P27" s="3"/>
    </row>
    <row r="28" spans="1:16" x14ac:dyDescent="0.25">
      <c r="A28" s="14"/>
      <c r="B28" s="15" t="s">
        <v>32</v>
      </c>
      <c r="C28" s="16">
        <v>12.28</v>
      </c>
      <c r="D28" s="22">
        <v>0.51</v>
      </c>
      <c r="E28" s="43">
        <v>14731</v>
      </c>
      <c r="F28" s="43">
        <v>3432.32</v>
      </c>
      <c r="G28" s="43">
        <v>180896.68</v>
      </c>
      <c r="H28" s="50">
        <f>42924.66+9663.53</f>
        <v>52588.19</v>
      </c>
      <c r="I28" s="50">
        <v>36865.800000000003</v>
      </c>
      <c r="J28" s="51"/>
      <c r="K28" s="51">
        <v>2209.65</v>
      </c>
      <c r="L28" s="52"/>
      <c r="M28" s="48">
        <f t="shared" ref="M28:M30" si="4">F28+G28+H28+I28+K28</f>
        <v>275992.64</v>
      </c>
      <c r="N28" s="48">
        <f t="shared" si="2"/>
        <v>1103970.56</v>
      </c>
      <c r="O28" s="11"/>
      <c r="P28" s="3"/>
    </row>
    <row r="29" spans="1:16" x14ac:dyDescent="0.25">
      <c r="A29" s="14"/>
      <c r="B29" s="15" t="s">
        <v>33</v>
      </c>
      <c r="C29" s="16">
        <v>6.62</v>
      </c>
      <c r="D29" s="22">
        <v>0.49</v>
      </c>
      <c r="E29" s="43">
        <v>14154</v>
      </c>
      <c r="F29" s="43"/>
      <c r="G29" s="43">
        <v>93699.48</v>
      </c>
      <c r="H29" s="50">
        <v>24061.8</v>
      </c>
      <c r="I29" s="50">
        <v>18739.900000000001</v>
      </c>
      <c r="J29" s="51"/>
      <c r="K29" s="51"/>
      <c r="L29" s="52"/>
      <c r="M29" s="48">
        <f t="shared" si="4"/>
        <v>136501.18</v>
      </c>
      <c r="N29" s="48">
        <f t="shared" si="2"/>
        <v>546004.72</v>
      </c>
      <c r="O29" s="11"/>
      <c r="P29" s="3"/>
    </row>
    <row r="30" spans="1:16" x14ac:dyDescent="0.25">
      <c r="A30" s="14"/>
      <c r="B30" s="15" t="s">
        <v>34</v>
      </c>
      <c r="C30" s="16">
        <v>33.159999999999997</v>
      </c>
      <c r="D30" s="22">
        <v>0.48</v>
      </c>
      <c r="E30" s="43">
        <v>13865</v>
      </c>
      <c r="F30" s="43">
        <v>13215.3</v>
      </c>
      <c r="G30" s="43">
        <v>459763.4</v>
      </c>
      <c r="H30" s="50">
        <f>125818.89+6938.5+1774.72</f>
        <v>134532.11000000002</v>
      </c>
      <c r="I30" s="50">
        <v>94595.74</v>
      </c>
      <c r="J30" s="51"/>
      <c r="K30" s="51">
        <v>2287.73</v>
      </c>
      <c r="L30" s="52"/>
      <c r="M30" s="48">
        <f t="shared" si="4"/>
        <v>704394.28</v>
      </c>
      <c r="N30" s="48">
        <f t="shared" si="2"/>
        <v>2817577.12</v>
      </c>
      <c r="O30" s="11"/>
      <c r="P30" s="3"/>
    </row>
    <row r="31" spans="1:16" x14ac:dyDescent="0.25">
      <c r="A31" s="23"/>
      <c r="B31" s="24" t="s">
        <v>14</v>
      </c>
      <c r="C31" s="25">
        <f>SUM(C14:C26)</f>
        <v>94.38</v>
      </c>
      <c r="D31" s="21"/>
      <c r="E31" s="25" t="s">
        <v>42</v>
      </c>
      <c r="F31" s="46">
        <f>SUM(F27:F30)</f>
        <v>41160.25</v>
      </c>
      <c r="G31" s="46">
        <f>SUM(G14:G26)</f>
        <v>1268728.96</v>
      </c>
      <c r="H31" s="46">
        <f>SUM(H14:H26)</f>
        <v>355124.38999999996</v>
      </c>
      <c r="I31" s="46">
        <f t="shared" ref="I31" si="5">SUM(I14:I26)</f>
        <v>247274.45</v>
      </c>
      <c r="J31" s="46">
        <f>J22</f>
        <v>1134.6000000000001</v>
      </c>
      <c r="K31" s="46">
        <v>19141.88</v>
      </c>
      <c r="L31" s="46">
        <f>SUM(L14:L26)</f>
        <v>40250</v>
      </c>
      <c r="M31" s="46">
        <f>SUM(M14:M26)</f>
        <v>1972814.5300000003</v>
      </c>
      <c r="N31" s="46">
        <f>SUM(N14:N26)</f>
        <v>7871802.370000001</v>
      </c>
      <c r="P31" s="3"/>
    </row>
    <row r="32" spans="1:16" ht="6.75" customHeight="1" x14ac:dyDescent="0.25">
      <c r="A32" s="26"/>
      <c r="B32" s="26"/>
      <c r="C32" s="26"/>
      <c r="D32" s="26"/>
      <c r="E32" s="26"/>
      <c r="F32" s="26"/>
      <c r="G32" s="27"/>
      <c r="H32" s="27"/>
      <c r="I32" s="27"/>
      <c r="J32" s="27"/>
      <c r="K32" s="27"/>
      <c r="L32" s="27"/>
      <c r="M32" s="27"/>
      <c r="N32" s="27"/>
    </row>
    <row r="33" spans="1:15" ht="13.15" customHeight="1" x14ac:dyDescent="0.25">
      <c r="A33" s="26"/>
      <c r="B33" s="71" t="s">
        <v>18</v>
      </c>
      <c r="C33" s="72"/>
      <c r="D33" s="73"/>
      <c r="E33" s="74"/>
      <c r="F33" s="72"/>
      <c r="G33" s="72"/>
      <c r="H33" s="75"/>
      <c r="I33" s="72"/>
      <c r="J33" s="76" t="s">
        <v>9</v>
      </c>
      <c r="K33" s="77"/>
      <c r="L33" s="78"/>
      <c r="M33" s="38"/>
      <c r="N33" s="27"/>
    </row>
    <row r="34" spans="1:15" ht="8.4499999999999993" customHeight="1" x14ac:dyDescent="0.25">
      <c r="A34" s="26"/>
      <c r="B34" s="71"/>
      <c r="C34" s="72"/>
      <c r="D34" s="79"/>
      <c r="E34" s="72"/>
      <c r="F34" s="72"/>
      <c r="G34" s="72"/>
      <c r="H34" s="75"/>
      <c r="I34" s="72"/>
      <c r="J34" s="80"/>
      <c r="K34" s="81"/>
      <c r="L34" s="78"/>
      <c r="M34" s="38"/>
      <c r="N34" s="26"/>
      <c r="O34" s="11"/>
    </row>
    <row r="35" spans="1:15" ht="11.45" customHeight="1" x14ac:dyDescent="0.25">
      <c r="A35" s="26"/>
      <c r="B35" s="82" t="s">
        <v>7</v>
      </c>
      <c r="C35" s="72"/>
      <c r="D35" s="83" t="s">
        <v>35</v>
      </c>
      <c r="E35" s="72"/>
      <c r="F35" s="72"/>
      <c r="G35" s="72"/>
      <c r="H35" s="75"/>
      <c r="I35" s="72"/>
      <c r="J35" s="71" t="s">
        <v>27</v>
      </c>
      <c r="K35" s="76"/>
      <c r="L35" s="72"/>
      <c r="M35" s="39"/>
      <c r="N35" s="26"/>
    </row>
    <row r="36" spans="1:15" x14ac:dyDescent="0.25">
      <c r="B36" s="84" t="s">
        <v>8</v>
      </c>
      <c r="C36" s="84"/>
      <c r="D36" s="85"/>
      <c r="E36" s="86"/>
      <c r="F36" s="87"/>
      <c r="G36" s="87"/>
      <c r="H36" s="88"/>
      <c r="I36" s="88"/>
      <c r="J36" s="89"/>
      <c r="K36" s="88"/>
      <c r="L36" s="88"/>
      <c r="M36" s="41"/>
      <c r="N36" s="11"/>
      <c r="O36" s="1"/>
    </row>
    <row r="37" spans="1:15" x14ac:dyDescent="0.25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</row>
    <row r="77" spans="28:28" x14ac:dyDescent="0.25">
      <c r="AB77">
        <v>1902.34</v>
      </c>
    </row>
  </sheetData>
  <mergeCells count="24">
    <mergeCell ref="M11:M13"/>
    <mergeCell ref="N11:N13"/>
    <mergeCell ref="K12:K13"/>
    <mergeCell ref="L11:L13"/>
    <mergeCell ref="G11:G13"/>
    <mergeCell ref="H11:I11"/>
    <mergeCell ref="J11:K11"/>
    <mergeCell ref="F11:F13"/>
    <mergeCell ref="I12:I13"/>
    <mergeCell ref="H12:H13"/>
    <mergeCell ref="J12:J13"/>
    <mergeCell ref="C9:J9"/>
    <mergeCell ref="B8:N8"/>
    <mergeCell ref="J2:N2"/>
    <mergeCell ref="J3:N3"/>
    <mergeCell ref="J6:M6"/>
    <mergeCell ref="A7:N7"/>
    <mergeCell ref="B36:C36"/>
    <mergeCell ref="D36:E36"/>
    <mergeCell ref="A11:A13"/>
    <mergeCell ref="B11:B13"/>
    <mergeCell ref="C11:C13"/>
    <mergeCell ref="D11:D13"/>
    <mergeCell ref="E11:E13"/>
  </mergeCells>
  <pageMargins left="0.23622047244094491" right="0.23622047244094491" top="0.74803149606299213" bottom="0.74803149606299213" header="0.31496062992125984" footer="0.31496062992125984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Лист3</vt:lpstr>
      <vt:lpstr>Лист3!Область_друку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AdmPC</dc:creator>
  <cp:lastModifiedBy>Руслан Шишка</cp:lastModifiedBy>
  <cp:lastPrinted>2026-10-01T12:35:45Z</cp:lastPrinted>
  <dcterms:created xsi:type="dcterms:W3CDTF">2020-01-15T14:24:16Z</dcterms:created>
  <dcterms:modified xsi:type="dcterms:W3CDTF">2026-10-01T12:35:47Z</dcterms:modified>
</cp:coreProperties>
</file>