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0" yWindow="0" windowWidth="19440" windowHeight="7155"/>
  </bookViews>
  <sheets>
    <sheet name="Лист1" sheetId="1" r:id="rId1"/>
  </sheets>
  <definedNames>
    <definedName name="_xlnm.Print_Area" localSheetId="0">Лист1!$A$1:$J$85</definedName>
  </definedNames>
  <calcPr calcId="162913"/>
</workbook>
</file>

<file path=xl/calcChain.xml><?xml version="1.0" encoding="utf-8"?>
<calcChain xmlns="http://schemas.openxmlformats.org/spreadsheetml/2006/main">
  <c r="J68" i="1" l="1"/>
  <c r="I68" i="1"/>
  <c r="H68" i="1"/>
  <c r="G37" i="1" l="1"/>
  <c r="H31" i="1" l="1"/>
  <c r="I41" i="1" l="1"/>
  <c r="J41" i="1" s="1"/>
  <c r="G39" i="1" l="1"/>
  <c r="J65" i="1" l="1"/>
  <c r="I65" i="1"/>
  <c r="H65" i="1"/>
  <c r="G71" i="1"/>
  <c r="G70" i="1"/>
  <c r="G69" i="1"/>
  <c r="G68" i="1"/>
  <c r="G66" i="1"/>
  <c r="G67" i="1"/>
  <c r="H62" i="1"/>
  <c r="H61" i="1"/>
  <c r="H64" i="1"/>
  <c r="H54" i="1"/>
  <c r="H56" i="1"/>
  <c r="H47" i="1"/>
  <c r="G45" i="1"/>
  <c r="H44" i="1"/>
  <c r="I38" i="1"/>
  <c r="G43" i="1"/>
  <c r="G41" i="1"/>
  <c r="H40" i="1"/>
  <c r="G36" i="1"/>
  <c r="I35" i="1"/>
  <c r="H35" i="1"/>
  <c r="H34" i="1"/>
  <c r="H33" i="1"/>
  <c r="H24" i="1"/>
  <c r="J23" i="1"/>
  <c r="H23" i="1"/>
  <c r="G65" i="1" l="1"/>
  <c r="G40" i="1"/>
  <c r="H57" i="1"/>
  <c r="G33" i="1"/>
  <c r="H32" i="1"/>
  <c r="H21" i="1" s="1"/>
  <c r="H72" i="1" s="1"/>
  <c r="G31" i="1"/>
  <c r="G44" i="1"/>
  <c r="I23" i="1"/>
  <c r="G23" i="1" s="1"/>
  <c r="G60" i="1"/>
  <c r="J34" i="1"/>
  <c r="J21" i="1" s="1"/>
  <c r="I34" i="1"/>
  <c r="G34" i="1" s="1"/>
  <c r="H48" i="1"/>
  <c r="I48" i="1"/>
  <c r="G42" i="1"/>
  <c r="J48" i="1"/>
  <c r="G59" i="1"/>
  <c r="G22" i="1"/>
  <c r="G64" i="1"/>
  <c r="G63" i="1"/>
  <c r="G62" i="1"/>
  <c r="G61" i="1"/>
  <c r="G58" i="1"/>
  <c r="J57" i="1"/>
  <c r="I57" i="1"/>
  <c r="G56" i="1"/>
  <c r="G55" i="1"/>
  <c r="G54" i="1"/>
  <c r="G53" i="1"/>
  <c r="G52" i="1"/>
  <c r="G51" i="1"/>
  <c r="G50" i="1"/>
  <c r="G49" i="1"/>
  <c r="G47" i="1"/>
  <c r="G46" i="1"/>
  <c r="G38" i="1"/>
  <c r="G35" i="1"/>
  <c r="G32" i="1"/>
  <c r="G30" i="1"/>
  <c r="G29" i="1"/>
  <c r="G28" i="1"/>
  <c r="G27" i="1"/>
  <c r="G26" i="1"/>
  <c r="G25" i="1"/>
  <c r="G24" i="1"/>
  <c r="J72" i="1" l="1"/>
  <c r="G48" i="1"/>
  <c r="G57" i="1"/>
  <c r="G21" i="1"/>
  <c r="I21" i="1"/>
  <c r="I72" i="1" s="1"/>
  <c r="G72" i="1" l="1"/>
</calcChain>
</file>

<file path=xl/sharedStrings.xml><?xml version="1.0" encoding="utf-8"?>
<sst xmlns="http://schemas.openxmlformats.org/spreadsheetml/2006/main" count="273" uniqueCount="229">
  <si>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</si>
  <si>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</si>
  <si>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</si>
  <si>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</si>
  <si>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</si>
  <si>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</si>
  <si>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</si>
  <si>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</si>
  <si>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</si>
  <si>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</si>
  <si>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</si>
  <si>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</si>
  <si>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</si>
  <si>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</si>
  <si>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</si>
  <si>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</si>
  <si>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</si>
  <si>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</si>
  <si>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</si>
  <si>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</si>
  <si>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</si>
  <si>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</si>
  <si>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</si>
  <si>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</si>
  <si>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</si>
  <si>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</si>
  <si>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</si>
  <si>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</si>
  <si>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</si>
  <si>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</si>
  <si>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</si>
  <si>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</si>
  <si>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</si>
  <si>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</si>
  <si>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</si>
  <si>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</si>
  <si>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</si>
  <si>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</si>
  <si>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</si>
  <si>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</si>
  <si>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</si>
  <si>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</si>
  <si>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</si>
  <si>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</si>
  <si>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</si>
  <si>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</si>
  <si>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</si>
  <si>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</si>
  <si>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</si>
  <si>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</si>
  <si>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</si>
  <si>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</si>
  <si>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</si>
  <si>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</si>
  <si>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</si>
  <si>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</si>
  <si>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</si>
  <si>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</si>
  <si>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</si>
  <si>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</si>
  <si>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</si>
  <si>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</si>
  <si>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</si>
  <si>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</si>
  <si>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</si>
  <si>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0217130</t>
  </si>
  <si>
    <t>7130</t>
  </si>
  <si>
    <t>0421</t>
  </si>
  <si>
    <t>Здійснення заходів із землеустрою</t>
  </si>
  <si>
    <t>0443</t>
  </si>
  <si>
    <t>0217350</t>
  </si>
  <si>
    <t>7350</t>
  </si>
  <si>
    <t>Розроблення схем планування та забудови територій (містобудівної документації)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</si>
  <si>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</si>
  <si>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</si>
  <si>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</si>
  <si>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</si>
  <si>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</si>
  <si>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</si>
  <si>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</si>
  <si>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</si>
  <si>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</si>
  <si>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</si>
  <si>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</si>
  <si>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</si>
  <si>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</si>
  <si>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</si>
  <si>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</si>
  <si>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</si>
  <si>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</si>
  <si>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</si>
  <si>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</si>
  <si>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</si>
  <si>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</si>
  <si>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</si>
  <si>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</si>
  <si>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</si>
  <si>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</si>
  <si>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</si>
  <si>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</si>
  <si>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</si>
  <si>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</si>
  <si>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</si>
  <si>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</si>
  <si>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</si>
  <si>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</si>
  <si>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</si>
  <si>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</si>
  <si>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</si>
  <si>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</si>
  <si>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</si>
  <si>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</si>
  <si>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</si>
  <si>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</si>
  <si>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</si>
  <si>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</si>
  <si>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</si>
  <si>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</si>
  <si>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</si>
  <si>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</si>
  <si>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</si>
  <si>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</si>
  <si>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</si>
  <si>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</si>
  <si>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</si>
  <si>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</si>
  <si>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</si>
  <si>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</si>
  <si>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</si>
  <si>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</si>
  <si>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</si>
  <si>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</si>
  <si>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</si>
  <si>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</si>
  <si>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</si>
  <si>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</si>
  <si>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</si>
  <si>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</si>
  <si>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</si>
  <si>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</si>
  <si>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</si>
  <si>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</si>
  <si>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</si>
  <si>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</si>
  <si>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</si>
  <si>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</si>
  <si>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</si>
  <si>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</si>
  <si>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</si>
  <si>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</si>
  <si>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</si>
  <si>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</si>
  <si>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</si>
  <si>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</si>
  <si>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</si>
  <si>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Комплексна програма компенсації пільгового проїзду окремих категорій громадян Бродівської міської ради на 2021-2023 роки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</si>
  <si>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</si>
  <si>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Секретар ради</t>
  </si>
  <si>
    <t>Руслан ШИШКА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</si>
  <si>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2023 рік"</t>
  </si>
  <si>
    <t>Програма підтримки розвитку місцевого самоврядування  у Бродівській міській територіальній громаді  на 2022-2024 роки</t>
  </si>
  <si>
    <t>'Програма розвитку земельних відносин та охорони земель на території Бродівської міської ради на 2022-2025 роки</t>
  </si>
  <si>
    <t xml:space="preserve"> від 21.12.2022 р.№559 , від 14.12.2022 р.№362/02-02,  від 20.12.2022 р.№859</t>
  </si>
  <si>
    <t>від 21.12 .2022 р.№561, від  14.12.2022 р.№364/02-02,від 20.12.2022 р.№861</t>
  </si>
  <si>
    <t>від 21.12 .2022 р.№560, від  14.12.2022 р.№363/02-02,від 20.12.2022 р.№860</t>
  </si>
  <si>
    <t>від 21.12 .2022 р.№561, від 14.12.2022 р.№364/02-02,від 20.12.2022 р.№861</t>
  </si>
  <si>
    <t>від 14.12.2022 р.№368/02-02,від 20.12.2022 р.№862</t>
  </si>
  <si>
    <t>від 30.08.2018 р.№694, від 14.12.2022 р.№377/02-02,від 20.12.2022 р.№871</t>
  </si>
  <si>
    <t>від 21.12 .2022 р.№583, від  14.12.2022 р.№376/02-02,від 20.12.2022 р.№855</t>
  </si>
  <si>
    <t>від 26.10.2022 р.№ 475, від  14.12.2022 р.№378/02-02,від 20.12.2022 р.№872</t>
  </si>
  <si>
    <t>від 24.12.2020 р.№44 ,від 14.12.2022 р.№360/02-02,від 20.12.2022 р.№854</t>
  </si>
  <si>
    <t>Програма створення місцевого резерву матеріально -технічних ресурсів для запобігання та ліквідації надзвичайних ситуацій техногенного та природного характеру та забезпечення  роботи  системи  оповіщення  населення на території  Бродівської міської територіальної  громади на 2023 рік</t>
  </si>
  <si>
    <t xml:space="preserve"> від 14.12.2022 р.№371/02-02, від 20.12.2022 р.№868</t>
  </si>
  <si>
    <t>Програма підтримки   Комунального підприємства  Телерадіокомпанія «Броди» Бродівської міської ради  на  2022-2024 роки</t>
  </si>
  <si>
    <t>від 24.12 .2020 р.№45 ,від 14.12.2022 р.№361/02-02,від 20.12.2022 р.№863</t>
  </si>
  <si>
    <t>Програма охорони тваринного світу, регулювання чисельності безпритульних тварин Бродівської міської ради на 2023 рік через БО БФ "Степ"</t>
  </si>
  <si>
    <t>0217322</t>
  </si>
  <si>
    <t>Будівництво медичних установ та закладів</t>
  </si>
  <si>
    <t>0217670</t>
  </si>
  <si>
    <t>7670</t>
  </si>
  <si>
    <t>0490</t>
  </si>
  <si>
    <t>Внески до статутного капіталу суб`єктів господарювання</t>
  </si>
  <si>
    <t>'Програма фінансової підтримки комунальних підприємств Бродівської міської ради на 2022-2024 роки</t>
  </si>
  <si>
    <t>Програма створення місцевої автоматизованої системи централізованого оповіщення  Бродівської міської ради на  2023 рік</t>
  </si>
  <si>
    <t>0218240</t>
  </si>
  <si>
    <t>Заходи та роботи з територіальної оборони</t>
  </si>
  <si>
    <t>Програма підтримки обороноздатності України на 2023 рік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</si>
  <si>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</si>
  <si>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</si>
  <si>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</si>
  <si>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«Боротьби зі злочинністю та зміцнення правопорядку на території  Бродівської ТГ Золочівського району на 2023 рік» 
</t>
  </si>
  <si>
    <t>Програма підтримки військової частини А2595 Збройних сил України на 2023 рік</t>
  </si>
  <si>
    <t>Програма підтримки військової частини А0508 Збройних сил України на 2023 рік</t>
  </si>
  <si>
    <t xml:space="preserve">Програма покращення якості надання публічних
послуг органами виконавчої влади на 2023 рік
</t>
  </si>
  <si>
    <t>Програма забезпечення заходів у сфері держаної безпеки України та ефективної діяльності Управління Служби безпеки України у Львівській області на 2023 рік</t>
  </si>
  <si>
    <t>0217660</t>
  </si>
  <si>
    <t>7660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</si>
  <si>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</si>
  <si>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</si>
  <si>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</si>
  <si>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</si>
  <si>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</si>
  <si>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r>
      <t xml:space="preserve">                </t>
    </r>
    <r>
      <rPr>
        <b/>
        <sz val="14"/>
        <color indexed="8"/>
        <rFont val="Times New Roman"/>
        <family val="1"/>
        <charset val="204"/>
      </rPr>
      <t xml:space="preserve">Перелік державних та регіональних програм, які фінансуватимуться за рахунок коштів
                                           Бродівського міського бюджету у 2023 році  </t>
    </r>
    <r>
      <rPr>
        <b/>
        <sz val="12"/>
        <color indexed="8"/>
        <rFont val="Times New Roman"/>
        <family val="1"/>
        <charset val="204"/>
      </rPr>
      <t xml:space="preserve">                                     
</t>
    </r>
  </si>
  <si>
    <t>Додаток 5</t>
  </si>
  <si>
    <t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2023 рік</t>
  </si>
  <si>
    <t>від 21.12 .2022 р.№560, від 14.12.2022 р.№363/02-02, від 20.12.2022 р.№860, від 28.02.2023 р №920</t>
  </si>
  <si>
    <t>від 28.02.2023 р.№933</t>
  </si>
  <si>
    <t>від 28.02.2023 р.№920</t>
  </si>
  <si>
    <t>від 21.12 .2022 р.№584, від  14.12.2022 р.№375/02-02,від 20.12.2022 р.№873, від 28.02.2023 №931</t>
  </si>
  <si>
    <t>від 28.02.2023 №923</t>
  </si>
  <si>
    <t>від 21.12 .2022 р.№572, від 14.12.2022 р.№372/02-02,від 20.12.2022 р.№869, від 28.02.2023 №926</t>
  </si>
  <si>
    <t>від 28.02.2023 №922</t>
  </si>
  <si>
    <t>від 21.12 .2022 р.№566,від  14.12.2022 р.№366/02-02,від 20.12.2022 р.№865, від 28.02.2023 №918</t>
  </si>
  <si>
    <t>від 24.12.2020 р.№44 ,від 14.12.2022 р.№360/02-02,від 20.12.2022 р.№854, від 28.02.2023 №921</t>
  </si>
  <si>
    <t>від 21.12 .2022 р.№567, від 14.12.2022 р.№367/02-02,від 20.12.2022 р.№864, від 28.02.2023 №919</t>
  </si>
  <si>
    <t>від 28.02.2023 №925</t>
  </si>
  <si>
    <t>від 28.02.2023 №929</t>
  </si>
  <si>
    <t>від 28.02.2023 №928</t>
  </si>
  <si>
    <t>від 28.02.2023 №927</t>
  </si>
  <si>
    <t>від 28.02.2023 №924</t>
  </si>
  <si>
    <t>від 07.11.2022 р.№315/02-02, від  14.12.2022 р.№370/02-02, від 20.12.2022 р.№867, від 28.02.2023 р №930</t>
  </si>
  <si>
    <r>
      <t xml:space="preserve">від 21.12 .2022 р.№577, від  14.12.2022 р.№374/02-02,від 20.12.2022 р.№870, </t>
    </r>
    <r>
      <rPr>
        <sz val="12"/>
        <color rgb="FFFF0000"/>
        <rFont val="Times New Roman"/>
        <family val="1"/>
        <charset val="204"/>
      </rPr>
      <t>від 16.03.2023 р.№</t>
    </r>
  </si>
  <si>
    <r>
      <t>від 28.02.2023 №932,</t>
    </r>
    <r>
      <rPr>
        <sz val="12"/>
        <color rgb="FFFF0000"/>
        <rFont val="Times New Roman"/>
        <family val="1"/>
        <charset val="204"/>
      </rPr>
      <t>від 16.03.2023 р.№</t>
    </r>
  </si>
  <si>
    <t>від 16.03.2023 №</t>
  </si>
  <si>
    <r>
      <t xml:space="preserve">від 21.12.2022 р.№570 ,від  14.12.2022 р.№369/02-02,від 20.12.2022 р.№866, </t>
    </r>
    <r>
      <rPr>
        <sz val="12"/>
        <color rgb="FFFF0000"/>
        <rFont val="Times New Roman"/>
        <family val="1"/>
        <charset val="204"/>
      </rPr>
      <t>від 16.03.2023 р. №</t>
    </r>
  </si>
  <si>
    <t>від 21.12.2022 р.№570 ,від  14.12.2022 р.№369/02-02,від 20.12.2022 р.№866, від 28.02.20223 930</t>
  </si>
  <si>
    <t>Проектування, реставрація та охорона пам`яток архітектури</t>
  </si>
  <si>
    <t>Програми з охорони та збереження пам"яток культурної спадщини Бродівської територіальної громади на 2022-2024 роки</t>
  </si>
  <si>
    <t>від 21.03.2023 року №962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</si>
</sst>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color theme="1"/>
      <name val="Arial"/>
    </font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9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0" fillId="0" borderId="0"/>
    <xf numFmtId="0" fontId="1" fillId="0" borderId="0"/>
  </cellStyleXfs>
  <cellXfs count="102">
    <xf numFmtId="0" fontId="0" fillId="0" borderId="0" xfId="0" applyFont="1" applyAlignment="1"/>
    <xf numFmtId="0" fontId="2" fillId="2" borderId="0" xfId="0" applyFont="1" applyFill="1" applyBorder="1"/>
    <xf numFmtId="0" fontId="2" fillId="2" borderId="1" xfId="0" quotePrefix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3" fillId="2" borderId="2" xfId="0" quotePrefix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49" fontId="2" fillId="2" borderId="2" xfId="0" quotePrefix="1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wrapText="1"/>
    </xf>
    <xf numFmtId="3" fontId="6" fillId="0" borderId="0" xfId="0" applyNumberFormat="1" applyFont="1"/>
    <xf numFmtId="0" fontId="7" fillId="0" borderId="0" xfId="0" applyFont="1"/>
    <xf numFmtId="3" fontId="0" fillId="0" borderId="0" xfId="0" applyNumberFormat="1" applyFont="1" applyAlignment="1"/>
    <xf numFmtId="0" fontId="8" fillId="2" borderId="2" xfId="0" quotePrefix="1" applyFont="1" applyFill="1" applyBorder="1" applyAlignment="1">
      <alignment horizontal="center" vertical="center" wrapText="1"/>
    </xf>
    <xf numFmtId="0" fontId="9" fillId="0" borderId="0" xfId="0" applyFont="1" applyAlignment="1"/>
    <xf numFmtId="3" fontId="2" fillId="2" borderId="0" xfId="0" applyNumberFormat="1" applyFont="1" applyFill="1" applyBorder="1"/>
    <xf numFmtId="0" fontId="2" fillId="2" borderId="2" xfId="0" applyFont="1" applyFill="1" applyBorder="1" applyAlignment="1">
      <alignment horizontal="left" vertical="center" wrapText="1"/>
    </xf>
    <xf numFmtId="4" fontId="2" fillId="2" borderId="2" xfId="0" quotePrefix="1" applyNumberFormat="1" applyFont="1" applyFill="1" applyBorder="1" applyAlignment="1">
      <alignment horizontal="left" vertical="center" wrapText="1"/>
    </xf>
    <xf numFmtId="4" fontId="8" fillId="2" borderId="2" xfId="0" quotePrefix="1" applyNumberFormat="1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left" vertical="center" wrapText="1"/>
    </xf>
    <xf numFmtId="4" fontId="12" fillId="0" borderId="4" xfId="2" quotePrefix="1" applyNumberFormat="1" applyFont="1" applyBorder="1" applyAlignment="1">
      <alignment vertical="center" wrapText="1"/>
    </xf>
    <xf numFmtId="0" fontId="12" fillId="0" borderId="4" xfId="0" quotePrefix="1" applyFont="1" applyBorder="1" applyAlignment="1">
      <alignment horizontal="center" vertical="center" wrapText="1"/>
    </xf>
    <xf numFmtId="4" fontId="12" fillId="0" borderId="4" xfId="0" quotePrefix="1" applyNumberFormat="1" applyFont="1" applyBorder="1" applyAlignment="1">
      <alignment horizontal="center" vertical="center" wrapText="1"/>
    </xf>
    <xf numFmtId="4" fontId="12" fillId="0" borderId="4" xfId="0" quotePrefix="1" applyNumberFormat="1" applyFont="1" applyBorder="1" applyAlignment="1">
      <alignment vertical="center" wrapText="1"/>
    </xf>
    <xf numFmtId="4" fontId="8" fillId="2" borderId="2" xfId="0" quotePrefix="1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9" fontId="12" fillId="3" borderId="14" xfId="0" quotePrefix="1" applyNumberFormat="1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4" fontId="12" fillId="3" borderId="14" xfId="0" quotePrefix="1" applyNumberFormat="1" applyFont="1" applyFill="1" applyBorder="1" applyAlignment="1">
      <alignment horizontal="center" vertical="center" wrapText="1"/>
    </xf>
    <xf numFmtId="4" fontId="12" fillId="3" borderId="14" xfId="0" quotePrefix="1" applyNumberFormat="1" applyFont="1" applyFill="1" applyBorder="1" applyAlignment="1">
      <alignment vertical="center" wrapText="1"/>
    </xf>
    <xf numFmtId="0" fontId="8" fillId="3" borderId="14" xfId="0" applyFont="1" applyFill="1" applyBorder="1" applyAlignment="1">
      <alignment vertical="center" wrapText="1"/>
    </xf>
    <xf numFmtId="0" fontId="13" fillId="3" borderId="15" xfId="0" quotePrefix="1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4" fontId="13" fillId="3" borderId="15" xfId="0" applyNumberFormat="1" applyFont="1" applyFill="1" applyBorder="1" applyAlignment="1">
      <alignment horizontal="center" vertical="center" wrapText="1"/>
    </xf>
    <xf numFmtId="4" fontId="13" fillId="3" borderId="15" xfId="0" quotePrefix="1" applyNumberFormat="1" applyFont="1" applyFill="1" applyBorder="1" applyAlignment="1">
      <alignment vertical="center" wrapText="1"/>
    </xf>
    <xf numFmtId="0" fontId="12" fillId="3" borderId="14" xfId="0" quotePrefix="1" applyFont="1" applyFill="1" applyBorder="1" applyAlignment="1">
      <alignment horizontal="center" vertical="center" wrapText="1"/>
    </xf>
    <xf numFmtId="49" fontId="12" fillId="3" borderId="14" xfId="0" quotePrefix="1" applyNumberFormat="1" applyFont="1" applyFill="1" applyBorder="1" applyAlignment="1">
      <alignment horizontal="center" vertical="center"/>
    </xf>
    <xf numFmtId="4" fontId="12" fillId="3" borderId="14" xfId="0" quotePrefix="1" applyNumberFormat="1" applyFont="1" applyFill="1" applyBorder="1" applyAlignment="1">
      <alignment horizontal="left" vertical="center" wrapText="1"/>
    </xf>
    <xf numFmtId="4" fontId="8" fillId="3" borderId="14" xfId="0" quotePrefix="1" applyNumberFormat="1" applyFont="1" applyFill="1" applyBorder="1" applyAlignment="1">
      <alignment vertical="center" wrapText="1"/>
    </xf>
    <xf numFmtId="4" fontId="8" fillId="2" borderId="7" xfId="0" quotePrefix="1" applyNumberFormat="1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4" fontId="8" fillId="0" borderId="4" xfId="1" applyNumberFormat="1" applyFont="1" applyBorder="1" applyAlignment="1">
      <alignment vertical="center"/>
    </xf>
    <xf numFmtId="4" fontId="2" fillId="0" borderId="3" xfId="0" applyNumberFormat="1" applyFont="1" applyBorder="1"/>
    <xf numFmtId="4" fontId="2" fillId="0" borderId="2" xfId="0" applyNumberFormat="1" applyFont="1" applyBorder="1"/>
    <xf numFmtId="0" fontId="14" fillId="2" borderId="2" xfId="0" applyFont="1" applyFill="1" applyBorder="1" applyAlignment="1">
      <alignment horizontal="left" vertical="center" wrapText="1"/>
    </xf>
    <xf numFmtId="4" fontId="2" fillId="2" borderId="5" xfId="0" applyNumberFormat="1" applyFont="1" applyFill="1" applyBorder="1" applyAlignment="1">
      <alignment vertical="center" wrapText="1"/>
    </xf>
    <xf numFmtId="4" fontId="2" fillId="2" borderId="4" xfId="0" applyNumberFormat="1" applyFont="1" applyFill="1" applyBorder="1" applyAlignment="1">
      <alignment vertical="center" wrapText="1"/>
    </xf>
    <xf numFmtId="4" fontId="2" fillId="2" borderId="13" xfId="0" applyNumberFormat="1" applyFont="1" applyFill="1" applyBorder="1" applyAlignment="1">
      <alignment vertical="center" wrapText="1"/>
    </xf>
    <xf numFmtId="4" fontId="2" fillId="2" borderId="16" xfId="0" applyNumberFormat="1" applyFont="1" applyFill="1" applyBorder="1" applyAlignment="1">
      <alignment vertical="center" wrapText="1"/>
    </xf>
    <xf numFmtId="4" fontId="8" fillId="0" borderId="17" xfId="1" applyNumberFormat="1" applyFont="1" applyBorder="1" applyAlignment="1">
      <alignment vertical="center"/>
    </xf>
    <xf numFmtId="4" fontId="2" fillId="2" borderId="7" xfId="0" applyNumberFormat="1" applyFont="1" applyFill="1" applyBorder="1" applyAlignment="1">
      <alignment vertical="center" wrapText="1"/>
    </xf>
    <xf numFmtId="4" fontId="8" fillId="0" borderId="12" xfId="1" applyNumberFormat="1" applyFont="1" applyBorder="1" applyAlignment="1">
      <alignment vertical="center"/>
    </xf>
    <xf numFmtId="4" fontId="8" fillId="0" borderId="0" xfId="1" applyNumberFormat="1" applyFont="1" applyBorder="1" applyAlignment="1">
      <alignment vertical="center"/>
    </xf>
    <xf numFmtId="4" fontId="15" fillId="2" borderId="2" xfId="0" applyNumberFormat="1" applyFont="1" applyFill="1" applyBorder="1" applyAlignment="1">
      <alignment vertical="center" wrapText="1"/>
    </xf>
    <xf numFmtId="4" fontId="3" fillId="2" borderId="5" xfId="0" applyNumberFormat="1" applyFont="1" applyFill="1" applyBorder="1" applyAlignment="1">
      <alignment vertical="center" wrapText="1"/>
    </xf>
    <xf numFmtId="4" fontId="2" fillId="2" borderId="11" xfId="0" applyNumberFormat="1" applyFont="1" applyFill="1" applyBorder="1" applyAlignment="1">
      <alignment vertical="center" wrapText="1"/>
    </xf>
    <xf numFmtId="4" fontId="2" fillId="2" borderId="10" xfId="0" applyNumberFormat="1" applyFont="1" applyFill="1" applyBorder="1" applyAlignment="1">
      <alignment vertical="center" wrapText="1"/>
    </xf>
    <xf numFmtId="4" fontId="2" fillId="2" borderId="3" xfId="0" applyNumberFormat="1" applyFont="1" applyFill="1" applyBorder="1" applyAlignment="1">
      <alignment vertical="center" wrapText="1"/>
    </xf>
    <xf numFmtId="0" fontId="7" fillId="0" borderId="0" xfId="0" applyFont="1" applyFill="1"/>
    <xf numFmtId="0" fontId="8" fillId="2" borderId="3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center" vertical="center" wrapText="1"/>
    </xf>
    <xf numFmtId="4" fontId="12" fillId="0" borderId="0" xfId="2" quotePrefix="1" applyNumberFormat="1" applyFont="1" applyBorder="1" applyAlignment="1">
      <alignment vertical="center" wrapText="1"/>
    </xf>
    <xf numFmtId="0" fontId="14" fillId="2" borderId="3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4" fontId="8" fillId="2" borderId="5" xfId="0" quotePrefix="1" applyNumberFormat="1" applyFont="1" applyFill="1" applyBorder="1" applyAlignment="1">
      <alignment horizontal="left" vertical="center" wrapText="1"/>
    </xf>
    <xf numFmtId="4" fontId="8" fillId="2" borderId="6" xfId="0" quotePrefix="1" applyNumberFormat="1" applyFont="1" applyFill="1" applyBorder="1" applyAlignment="1">
      <alignment horizontal="left" vertical="center" wrapText="1"/>
    </xf>
    <xf numFmtId="4" fontId="8" fillId="2" borderId="7" xfId="0" quotePrefix="1" applyNumberFormat="1" applyFont="1" applyFill="1" applyBorder="1" applyAlignment="1">
      <alignment horizontal="left" vertical="center" wrapText="1"/>
    </xf>
    <xf numFmtId="4" fontId="2" fillId="2" borderId="5" xfId="0" quotePrefix="1" applyNumberFormat="1" applyFont="1" applyFill="1" applyBorder="1" applyAlignment="1">
      <alignment horizontal="left" vertical="center" wrapText="1"/>
    </xf>
    <xf numFmtId="4" fontId="2" fillId="2" borderId="7" xfId="0" quotePrefix="1" applyNumberFormat="1" applyFont="1" applyFill="1" applyBorder="1" applyAlignment="1">
      <alignment horizontal="left" vertical="center" wrapText="1"/>
    </xf>
    <xf numFmtId="49" fontId="2" fillId="0" borderId="5" xfId="0" applyNumberFormat="1" applyFont="1" applyBorder="1" applyAlignment="1">
      <alignment horizontal="left" wrapText="1"/>
    </xf>
    <xf numFmtId="49" fontId="2" fillId="0" borderId="7" xfId="0" applyNumberFormat="1" applyFont="1" applyBorder="1" applyAlignment="1">
      <alignment horizontal="left" wrapText="1"/>
    </xf>
    <xf numFmtId="49" fontId="2" fillId="0" borderId="6" xfId="0" applyNumberFormat="1" applyFont="1" applyBorder="1" applyAlignment="1">
      <alignment horizontal="left" wrapText="1"/>
    </xf>
    <xf numFmtId="0" fontId="3" fillId="2" borderId="0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4" fillId="0" borderId="0" xfId="0" applyFont="1" applyBorder="1"/>
    <xf numFmtId="0" fontId="5" fillId="2" borderId="5" xfId="0" applyFont="1" applyFill="1" applyBorder="1" applyAlignment="1">
      <alignment horizontal="center" vertical="center" wrapText="1"/>
    </xf>
    <xf numFmtId="0" fontId="4" fillId="0" borderId="6" xfId="0" applyFont="1" applyBorder="1"/>
    <xf numFmtId="0" fontId="4" fillId="0" borderId="7" xfId="0" applyFont="1" applyBorder="1"/>
    <xf numFmtId="0" fontId="5" fillId="2" borderId="8" xfId="0" applyFont="1" applyFill="1" applyBorder="1" applyAlignment="1">
      <alignment horizontal="center" vertical="center" wrapText="1"/>
    </xf>
    <xf numFmtId="0" fontId="4" fillId="0" borderId="9" xfId="0" applyFont="1" applyBorder="1"/>
    <xf numFmtId="0" fontId="4" fillId="0" borderId="10" xfId="0" applyFont="1" applyBorder="1"/>
    <xf numFmtId="0" fontId="5" fillId="2" borderId="3" xfId="0" applyFont="1" applyFill="1" applyBorder="1" applyAlignment="1">
      <alignment horizontal="center" vertical="center" wrapText="1"/>
    </xf>
    <xf numFmtId="0" fontId="4" fillId="0" borderId="11" xfId="0" applyFont="1" applyBorder="1"/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 wrapText="1"/>
    </xf>
  </cellXfs>
  <cellStyles count="3">
    <cellStyle name="Обычный" xfId="0" builtinId="0"/>
    <cellStyle name="Обычный 2" xfId="1"/>
    <cellStyle name="Обычный 3" xfId="2"/>
  </cellStyles>
  <dxfs count="10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6"/>
  <sheetViews>
    <sheetView tabSelected="1" topLeftCell="E34" workbookViewId="0">
      <selection activeCell="H16" sqref="H16:H19"/>
    </sheetView>
  </sheetViews>
  <sheetFormatPr defaultRowHeight="15" customHeight="1" x14ac:dyDescent="0.2"/>
  <cols>
    <col min="1" max="3" width="12" customWidth="1"/>
    <col min="4" max="4" width="62.7109375" customWidth="1"/>
    <col min="5" max="5" width="57.85546875" customWidth="1"/>
    <col min="6" max="6" width="29.140625" customWidth="1"/>
    <col min="7" max="7" width="19.42578125" customWidth="1"/>
    <col min="8" max="8" width="19.140625" customWidth="1"/>
    <col min="9" max="9" width="18.42578125" customWidth="1"/>
    <col min="10" max="10" width="18" customWidth="1"/>
    <col min="11" max="11" width="10.28515625" customWidth="1"/>
    <col min="12" max="26" width="8.7109375" customWidth="1"/>
  </cols>
  <sheetData>
    <row r="1" spans="1:10" ht="15" customHeight="1" x14ac:dyDescent="0.3">
      <c r="G1" s="17" t="s">
        <v>203</v>
      </c>
      <c r="H1" s="17"/>
      <c r="I1" s="17"/>
    </row>
    <row r="2" spans="1:10" ht="15" customHeight="1" x14ac:dyDescent="0.3">
      <c r="G2" s="65" t="s">
        <v>198</v>
      </c>
      <c r="H2" s="17"/>
      <c r="I2" s="17"/>
    </row>
    <row r="3" spans="1:10" ht="15" customHeight="1" x14ac:dyDescent="0.3">
      <c r="G3" s="65" t="s">
        <v>199</v>
      </c>
      <c r="H3" s="17"/>
      <c r="I3" s="17"/>
    </row>
    <row r="4" spans="1:10" ht="15" customHeight="1" x14ac:dyDescent="0.3">
      <c r="G4" s="17" t="s">
        <v>228</v>
      </c>
      <c r="H4" s="17"/>
      <c r="I4" s="17"/>
    </row>
    <row r="5" spans="1:10" ht="15" customHeight="1" x14ac:dyDescent="0.3">
      <c r="G5" s="17"/>
      <c r="H5" s="17"/>
      <c r="I5" s="17"/>
    </row>
    <row r="6" spans="1:10" ht="15" customHeight="1" x14ac:dyDescent="0.3">
      <c r="G6" s="17" t="s">
        <v>203</v>
      </c>
      <c r="H6" s="17"/>
      <c r="I6" s="17"/>
    </row>
    <row r="7" spans="1:10" ht="15" customHeight="1" x14ac:dyDescent="0.3">
      <c r="A7" s="1"/>
      <c r="B7" s="1"/>
      <c r="C7" s="1"/>
      <c r="D7" s="1"/>
      <c r="E7" s="1"/>
      <c r="F7" s="1"/>
      <c r="G7" s="17" t="s">
        <v>200</v>
      </c>
      <c r="H7" s="17"/>
      <c r="I7" s="17"/>
    </row>
    <row r="8" spans="1:10" ht="17.25" customHeight="1" x14ac:dyDescent="0.3">
      <c r="A8" s="1"/>
      <c r="B8" s="1"/>
      <c r="C8" s="1"/>
      <c r="D8" s="1"/>
      <c r="E8" s="1"/>
      <c r="F8" s="1"/>
      <c r="G8" s="17" t="s">
        <v>199</v>
      </c>
      <c r="H8" s="17"/>
      <c r="I8" s="17"/>
    </row>
    <row r="9" spans="1:10" ht="19.5" customHeight="1" x14ac:dyDescent="0.3">
      <c r="A9" s="1"/>
      <c r="B9" s="1"/>
      <c r="C9" s="1"/>
      <c r="D9" s="1"/>
      <c r="E9" s="1"/>
      <c r="F9" s="1"/>
      <c r="G9" s="17" t="s">
        <v>201</v>
      </c>
      <c r="H9" s="17"/>
      <c r="I9" s="17"/>
    </row>
    <row r="10" spans="1:10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</row>
    <row r="11" spans="1:10" ht="2.25" customHeight="1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10" ht="36.75" customHeight="1" x14ac:dyDescent="0.25">
      <c r="A12" s="81" t="s">
        <v>202</v>
      </c>
      <c r="B12" s="82"/>
      <c r="C12" s="82"/>
      <c r="D12" s="82"/>
      <c r="E12" s="82"/>
      <c r="F12" s="82"/>
      <c r="G12" s="82"/>
      <c r="H12" s="82"/>
      <c r="I12" s="82"/>
      <c r="J12" s="82"/>
    </row>
    <row r="13" spans="1:10" ht="7.5" customHeight="1" x14ac:dyDescent="0.25">
      <c r="A13" s="83"/>
      <c r="B13" s="84"/>
      <c r="C13" s="84"/>
      <c r="D13" s="84"/>
      <c r="E13" s="84"/>
      <c r="F13" s="84"/>
      <c r="G13" s="84"/>
      <c r="H13" s="84"/>
      <c r="I13" s="84"/>
      <c r="J13" s="84"/>
    </row>
    <row r="14" spans="1:10" ht="13.5" customHeight="1" x14ac:dyDescent="0.25">
      <c r="A14" s="2" t="s">
        <v>0</v>
      </c>
      <c r="B14" s="3"/>
      <c r="C14" s="3"/>
      <c r="D14" s="3"/>
      <c r="E14" s="3"/>
      <c r="F14" s="3"/>
      <c r="G14" s="3"/>
      <c r="H14" s="3"/>
      <c r="I14" s="3"/>
      <c r="J14" s="3"/>
    </row>
    <row r="15" spans="1:10" ht="17.25" customHeight="1" x14ac:dyDescent="0.25">
      <c r="A15" s="1" t="s">
        <v>1</v>
      </c>
      <c r="B15" s="1"/>
      <c r="C15" s="1"/>
      <c r="D15" s="1"/>
      <c r="E15" s="1"/>
      <c r="F15" s="1"/>
      <c r="G15" s="1"/>
      <c r="H15" s="1"/>
      <c r="I15" s="1"/>
      <c r="J15" s="1" t="s">
        <v>2</v>
      </c>
    </row>
    <row r="16" spans="1:10" ht="12.75" customHeight="1" x14ac:dyDescent="0.2">
      <c r="A16" s="85" t="s">
        <v>3</v>
      </c>
      <c r="B16" s="85" t="s">
        <v>4</v>
      </c>
      <c r="C16" s="85" t="s">
        <v>5</v>
      </c>
      <c r="D16" s="85" t="s">
        <v>6</v>
      </c>
      <c r="E16" s="85" t="s">
        <v>7</v>
      </c>
      <c r="F16" s="85" t="s">
        <v>8</v>
      </c>
      <c r="G16" s="88" t="s">
        <v>9</v>
      </c>
      <c r="H16" s="88" t="s">
        <v>10</v>
      </c>
      <c r="I16" s="91" t="s">
        <v>11</v>
      </c>
      <c r="J16" s="92"/>
    </row>
    <row r="17" spans="1:10" ht="12.75" customHeight="1" x14ac:dyDescent="0.2">
      <c r="A17" s="86"/>
      <c r="B17" s="86"/>
      <c r="C17" s="86"/>
      <c r="D17" s="86"/>
      <c r="E17" s="86"/>
      <c r="F17" s="86"/>
      <c r="G17" s="89"/>
      <c r="H17" s="89"/>
      <c r="I17" s="85" t="s">
        <v>12</v>
      </c>
      <c r="J17" s="85" t="s">
        <v>13</v>
      </c>
    </row>
    <row r="18" spans="1:10" ht="12.75" customHeight="1" x14ac:dyDescent="0.2">
      <c r="A18" s="86"/>
      <c r="B18" s="86"/>
      <c r="C18" s="86"/>
      <c r="D18" s="86"/>
      <c r="E18" s="86"/>
      <c r="F18" s="86"/>
      <c r="G18" s="89"/>
      <c r="H18" s="89"/>
      <c r="I18" s="86"/>
      <c r="J18" s="86"/>
    </row>
    <row r="19" spans="1:10" ht="44.25" customHeight="1" x14ac:dyDescent="0.2">
      <c r="A19" s="87"/>
      <c r="B19" s="87"/>
      <c r="C19" s="87"/>
      <c r="D19" s="87"/>
      <c r="E19" s="87"/>
      <c r="F19" s="87"/>
      <c r="G19" s="90"/>
      <c r="H19" s="90"/>
      <c r="I19" s="87"/>
      <c r="J19" s="87"/>
    </row>
    <row r="20" spans="1:10" ht="12.75" customHeight="1" x14ac:dyDescent="0.2">
      <c r="A20" s="4">
        <v>1</v>
      </c>
      <c r="B20" s="4">
        <v>2</v>
      </c>
      <c r="C20" s="4">
        <v>3</v>
      </c>
      <c r="D20" s="4">
        <v>4</v>
      </c>
      <c r="E20" s="4">
        <v>5</v>
      </c>
      <c r="F20" s="4">
        <v>6</v>
      </c>
      <c r="G20" s="4">
        <v>7</v>
      </c>
      <c r="H20" s="4">
        <v>8</v>
      </c>
      <c r="I20" s="4">
        <v>9</v>
      </c>
      <c r="J20" s="4">
        <v>10</v>
      </c>
    </row>
    <row r="21" spans="1:10" ht="27.75" customHeight="1" x14ac:dyDescent="0.2">
      <c r="A21" s="5" t="s">
        <v>14</v>
      </c>
      <c r="B21" s="6"/>
      <c r="C21" s="7"/>
      <c r="D21" s="8" t="s">
        <v>15</v>
      </c>
      <c r="E21" s="9"/>
      <c r="F21" s="9"/>
      <c r="G21" s="9">
        <f>SUM(G22:G47)</f>
        <v>107735573.24000001</v>
      </c>
      <c r="H21" s="9">
        <f>SUM(H22:H47)</f>
        <v>60369352.189999998</v>
      </c>
      <c r="I21" s="9">
        <f>SUM(I22:I47)</f>
        <v>47366221.049999997</v>
      </c>
      <c r="J21" s="9">
        <f>SUM(J22:J47)</f>
        <v>46553300</v>
      </c>
    </row>
    <row r="22" spans="1:10" ht="48.75" customHeight="1" x14ac:dyDescent="0.2">
      <c r="A22" s="10" t="s">
        <v>16</v>
      </c>
      <c r="B22" s="10" t="s">
        <v>17</v>
      </c>
      <c r="C22" s="11" t="s">
        <v>18</v>
      </c>
      <c r="D22" s="12" t="s">
        <v>19</v>
      </c>
      <c r="E22" s="22" t="s">
        <v>160</v>
      </c>
      <c r="F22" s="46" t="s">
        <v>162</v>
      </c>
      <c r="G22" s="47">
        <f>H22+I22</f>
        <v>348700</v>
      </c>
      <c r="H22" s="47">
        <v>348700</v>
      </c>
      <c r="I22" s="47"/>
      <c r="J22" s="47"/>
    </row>
    <row r="23" spans="1:10" ht="26.25" customHeight="1" x14ac:dyDescent="0.2">
      <c r="A23" s="10" t="s">
        <v>20</v>
      </c>
      <c r="B23" s="10" t="s">
        <v>21</v>
      </c>
      <c r="C23" s="11" t="s">
        <v>22</v>
      </c>
      <c r="D23" s="12" t="s">
        <v>23</v>
      </c>
      <c r="E23" s="78" t="s">
        <v>24</v>
      </c>
      <c r="F23" s="96" t="s">
        <v>205</v>
      </c>
      <c r="G23" s="47">
        <f t="shared" ref="G23:G32" si="0">H23+I23</f>
        <v>12041090</v>
      </c>
      <c r="H23" s="48">
        <f>9370090+171000</f>
        <v>9541090</v>
      </c>
      <c r="I23" s="47">
        <f>J23</f>
        <v>2500000</v>
      </c>
      <c r="J23" s="47">
        <f>2500000</f>
        <v>2500000</v>
      </c>
    </row>
    <row r="24" spans="1:10" ht="38.25" customHeight="1" x14ac:dyDescent="0.2">
      <c r="A24" s="10" t="s">
        <v>25</v>
      </c>
      <c r="B24" s="10" t="s">
        <v>26</v>
      </c>
      <c r="C24" s="11" t="s">
        <v>27</v>
      </c>
      <c r="D24" s="12" t="s">
        <v>28</v>
      </c>
      <c r="E24" s="79"/>
      <c r="F24" s="97"/>
      <c r="G24" s="47">
        <f t="shared" si="0"/>
        <v>1962400</v>
      </c>
      <c r="H24" s="48">
        <f>1587400+375000</f>
        <v>1962400</v>
      </c>
      <c r="I24" s="47">
        <v>0</v>
      </c>
      <c r="J24" s="47">
        <v>0</v>
      </c>
    </row>
    <row r="25" spans="1:10" ht="51.75" customHeight="1" x14ac:dyDescent="0.2">
      <c r="A25" s="10" t="s">
        <v>29</v>
      </c>
      <c r="B25" s="10" t="s">
        <v>30</v>
      </c>
      <c r="C25" s="11" t="s">
        <v>31</v>
      </c>
      <c r="D25" s="12" t="s">
        <v>32</v>
      </c>
      <c r="E25" s="22" t="s">
        <v>156</v>
      </c>
      <c r="F25" s="22" t="s">
        <v>163</v>
      </c>
      <c r="G25" s="47">
        <f t="shared" si="0"/>
        <v>400000</v>
      </c>
      <c r="H25" s="48">
        <v>400000</v>
      </c>
      <c r="I25" s="47">
        <v>0</v>
      </c>
      <c r="J25" s="47">
        <v>0</v>
      </c>
    </row>
    <row r="26" spans="1:10" ht="39" customHeight="1" x14ac:dyDescent="0.2">
      <c r="A26" s="10" t="s">
        <v>34</v>
      </c>
      <c r="B26" s="10" t="s">
        <v>35</v>
      </c>
      <c r="C26" s="11" t="s">
        <v>36</v>
      </c>
      <c r="D26" s="12" t="s">
        <v>37</v>
      </c>
      <c r="E26" s="78" t="s">
        <v>24</v>
      </c>
      <c r="F26" s="98" t="s">
        <v>164</v>
      </c>
      <c r="G26" s="47">
        <f t="shared" si="0"/>
        <v>234030</v>
      </c>
      <c r="H26" s="48">
        <v>234030</v>
      </c>
      <c r="I26" s="47">
        <v>0</v>
      </c>
      <c r="J26" s="47">
        <v>0</v>
      </c>
    </row>
    <row r="27" spans="1:10" ht="37.5" customHeight="1" x14ac:dyDescent="0.2">
      <c r="A27" s="10" t="s">
        <v>38</v>
      </c>
      <c r="B27" s="10" t="s">
        <v>39</v>
      </c>
      <c r="C27" s="11" t="s">
        <v>27</v>
      </c>
      <c r="D27" s="12" t="s">
        <v>40</v>
      </c>
      <c r="E27" s="80"/>
      <c r="F27" s="99"/>
      <c r="G27" s="47">
        <f t="shared" si="0"/>
        <v>828880</v>
      </c>
      <c r="H27" s="48">
        <v>828880</v>
      </c>
      <c r="I27" s="47">
        <v>0</v>
      </c>
      <c r="J27" s="47">
        <v>0</v>
      </c>
    </row>
    <row r="28" spans="1:10" ht="34.5" customHeight="1" x14ac:dyDescent="0.2">
      <c r="A28" s="10" t="s">
        <v>41</v>
      </c>
      <c r="B28" s="10" t="s">
        <v>42</v>
      </c>
      <c r="C28" s="11" t="s">
        <v>43</v>
      </c>
      <c r="D28" s="12" t="s">
        <v>44</v>
      </c>
      <c r="E28" s="79"/>
      <c r="F28" s="100"/>
      <c r="G28" s="47">
        <f t="shared" si="0"/>
        <v>149600</v>
      </c>
      <c r="H28" s="48">
        <v>149600</v>
      </c>
      <c r="I28" s="47">
        <v>0</v>
      </c>
      <c r="J28" s="47">
        <v>0</v>
      </c>
    </row>
    <row r="29" spans="1:10" ht="51.75" customHeight="1" x14ac:dyDescent="0.2">
      <c r="A29" s="10" t="s">
        <v>45</v>
      </c>
      <c r="B29" s="10" t="s">
        <v>46</v>
      </c>
      <c r="C29" s="11" t="s">
        <v>43</v>
      </c>
      <c r="D29" s="12" t="s">
        <v>47</v>
      </c>
      <c r="E29" s="22" t="s">
        <v>33</v>
      </c>
      <c r="F29" s="22" t="s">
        <v>165</v>
      </c>
      <c r="G29" s="47">
        <f t="shared" si="0"/>
        <v>350000</v>
      </c>
      <c r="H29" s="48">
        <v>350000</v>
      </c>
      <c r="I29" s="47">
        <v>0</v>
      </c>
      <c r="J29" s="47">
        <v>0</v>
      </c>
    </row>
    <row r="30" spans="1:10" ht="56.25" customHeight="1" x14ac:dyDescent="0.2">
      <c r="A30" s="10" t="s">
        <v>48</v>
      </c>
      <c r="B30" s="10" t="s">
        <v>49</v>
      </c>
      <c r="C30" s="11" t="s">
        <v>50</v>
      </c>
      <c r="D30" s="12" t="s">
        <v>51</v>
      </c>
      <c r="E30" s="22" t="s">
        <v>159</v>
      </c>
      <c r="F30" s="22" t="s">
        <v>166</v>
      </c>
      <c r="G30" s="47">
        <f t="shared" si="0"/>
        <v>50000</v>
      </c>
      <c r="H30" s="47">
        <v>50000</v>
      </c>
      <c r="I30" s="47"/>
      <c r="J30" s="47"/>
    </row>
    <row r="31" spans="1:10" ht="65.25" customHeight="1" x14ac:dyDescent="0.2">
      <c r="A31" s="10" t="s">
        <v>52</v>
      </c>
      <c r="B31" s="10" t="s">
        <v>53</v>
      </c>
      <c r="C31" s="11" t="s">
        <v>54</v>
      </c>
      <c r="D31" s="12" t="s">
        <v>55</v>
      </c>
      <c r="E31" s="23" t="s">
        <v>56</v>
      </c>
      <c r="F31" s="22" t="s">
        <v>221</v>
      </c>
      <c r="G31" s="47">
        <f t="shared" si="0"/>
        <v>2686050</v>
      </c>
      <c r="H31" s="48">
        <f>258700+447350+1500000</f>
        <v>2206050</v>
      </c>
      <c r="I31" s="48">
        <v>480000</v>
      </c>
      <c r="J31" s="47">
        <v>0</v>
      </c>
    </row>
    <row r="32" spans="1:10" ht="47.25" customHeight="1" x14ac:dyDescent="0.2">
      <c r="A32" s="10" t="s">
        <v>57</v>
      </c>
      <c r="B32" s="10" t="s">
        <v>58</v>
      </c>
      <c r="C32" s="11" t="s">
        <v>54</v>
      </c>
      <c r="D32" s="12" t="s">
        <v>59</v>
      </c>
      <c r="E32" s="23" t="s">
        <v>60</v>
      </c>
      <c r="F32" s="22" t="s">
        <v>167</v>
      </c>
      <c r="G32" s="47">
        <f t="shared" si="0"/>
        <v>5822450</v>
      </c>
      <c r="H32" s="47">
        <f>5822450</f>
        <v>5822450</v>
      </c>
      <c r="I32" s="47">
        <v>0</v>
      </c>
      <c r="J32" s="47">
        <v>0</v>
      </c>
    </row>
    <row r="33" spans="1:11" ht="50.25" customHeight="1" x14ac:dyDescent="0.25">
      <c r="A33" s="19" t="s">
        <v>61</v>
      </c>
      <c r="B33" s="10" t="s">
        <v>62</v>
      </c>
      <c r="C33" s="11" t="s">
        <v>54</v>
      </c>
      <c r="D33" s="12" t="s">
        <v>63</v>
      </c>
      <c r="E33" s="23" t="s">
        <v>64</v>
      </c>
      <c r="F33" s="22" t="s">
        <v>168</v>
      </c>
      <c r="G33" s="47">
        <f>H33</f>
        <v>24336000</v>
      </c>
      <c r="H33" s="47">
        <f>24800000+200000-664000</f>
        <v>24336000</v>
      </c>
      <c r="I33" s="49"/>
      <c r="J33" s="50"/>
    </row>
    <row r="34" spans="1:11" ht="47.25" customHeight="1" x14ac:dyDescent="0.2">
      <c r="A34" s="10" t="s">
        <v>61</v>
      </c>
      <c r="B34" s="10" t="s">
        <v>62</v>
      </c>
      <c r="C34" s="11" t="s">
        <v>54</v>
      </c>
      <c r="D34" s="12" t="s">
        <v>63</v>
      </c>
      <c r="E34" s="24" t="s">
        <v>175</v>
      </c>
      <c r="F34" s="31" t="s">
        <v>206</v>
      </c>
      <c r="G34" s="47">
        <f t="shared" ref="G34:G43" si="1">H34+I34</f>
        <v>800000</v>
      </c>
      <c r="H34" s="47">
        <f>664000+136000</f>
        <v>800000</v>
      </c>
      <c r="I34" s="47">
        <f>300000-300000</f>
        <v>0</v>
      </c>
      <c r="J34" s="47">
        <f>300000-300000</f>
        <v>0</v>
      </c>
      <c r="K34">
        <v>0</v>
      </c>
    </row>
    <row r="35" spans="1:11" ht="61.5" customHeight="1" x14ac:dyDescent="0.2">
      <c r="A35" s="10" t="s">
        <v>65</v>
      </c>
      <c r="B35" s="10" t="s">
        <v>66</v>
      </c>
      <c r="C35" s="11" t="s">
        <v>67</v>
      </c>
      <c r="D35" s="12" t="s">
        <v>68</v>
      </c>
      <c r="E35" s="24" t="s">
        <v>161</v>
      </c>
      <c r="F35" s="31" t="s">
        <v>220</v>
      </c>
      <c r="G35" s="52">
        <f t="shared" si="1"/>
        <v>1020401.24</v>
      </c>
      <c r="H35" s="52">
        <f>500000+322880.19</f>
        <v>822880.19</v>
      </c>
      <c r="I35" s="52">
        <f>5000+192521.05</f>
        <v>197521.05</v>
      </c>
      <c r="J35" s="52">
        <v>0</v>
      </c>
    </row>
    <row r="36" spans="1:11" ht="61.5" customHeight="1" x14ac:dyDescent="0.2">
      <c r="A36" s="10" t="s">
        <v>176</v>
      </c>
      <c r="B36" s="10">
        <v>7322</v>
      </c>
      <c r="C36" s="11" t="s">
        <v>69</v>
      </c>
      <c r="D36" s="26" t="s">
        <v>177</v>
      </c>
      <c r="E36" s="24" t="s">
        <v>24</v>
      </c>
      <c r="F36" s="66" t="s">
        <v>207</v>
      </c>
      <c r="G36" s="53">
        <f t="shared" si="1"/>
        <v>167200</v>
      </c>
      <c r="H36" s="54">
        <v>0</v>
      </c>
      <c r="I36" s="53">
        <v>167200</v>
      </c>
      <c r="J36" s="53">
        <v>167200</v>
      </c>
    </row>
    <row r="37" spans="1:11" ht="61.5" customHeight="1" x14ac:dyDescent="0.2">
      <c r="A37" s="10">
        <v>217340</v>
      </c>
      <c r="B37" s="10">
        <v>7340</v>
      </c>
      <c r="C37" s="11">
        <v>443</v>
      </c>
      <c r="D37" s="68" t="s">
        <v>226</v>
      </c>
      <c r="E37" s="24" t="s">
        <v>227</v>
      </c>
      <c r="F37" s="69" t="s">
        <v>223</v>
      </c>
      <c r="G37" s="53">
        <f t="shared" si="1"/>
        <v>3000000</v>
      </c>
      <c r="H37" s="53">
        <v>0</v>
      </c>
      <c r="I37" s="53">
        <v>3000000</v>
      </c>
      <c r="J37" s="53">
        <v>3000000</v>
      </c>
    </row>
    <row r="38" spans="1:11" ht="69.75" customHeight="1" x14ac:dyDescent="0.2">
      <c r="A38" s="10" t="s">
        <v>70</v>
      </c>
      <c r="B38" s="10" t="s">
        <v>71</v>
      </c>
      <c r="C38" s="11" t="s">
        <v>69</v>
      </c>
      <c r="D38" s="12" t="s">
        <v>72</v>
      </c>
      <c r="E38" s="24" t="s">
        <v>73</v>
      </c>
      <c r="F38" s="66" t="s">
        <v>224</v>
      </c>
      <c r="G38" s="53">
        <f t="shared" si="1"/>
        <v>937600</v>
      </c>
      <c r="H38" s="55">
        <v>0</v>
      </c>
      <c r="I38" s="56">
        <f>537600+400000</f>
        <v>937600</v>
      </c>
      <c r="J38" s="56">
        <v>937600</v>
      </c>
    </row>
    <row r="39" spans="1:11" ht="72" customHeight="1" x14ac:dyDescent="0.2">
      <c r="A39" s="27" t="s">
        <v>195</v>
      </c>
      <c r="B39" s="27" t="s">
        <v>196</v>
      </c>
      <c r="C39" s="28" t="s">
        <v>180</v>
      </c>
      <c r="D39" s="29" t="s">
        <v>197</v>
      </c>
      <c r="E39" s="24" t="s">
        <v>73</v>
      </c>
      <c r="F39" s="66" t="s">
        <v>225</v>
      </c>
      <c r="G39" s="53">
        <f t="shared" si="1"/>
        <v>200000</v>
      </c>
      <c r="H39" s="53">
        <v>0</v>
      </c>
      <c r="I39" s="48">
        <v>200000</v>
      </c>
      <c r="J39" s="48">
        <v>200000</v>
      </c>
    </row>
    <row r="40" spans="1:11" ht="60.75" customHeight="1" x14ac:dyDescent="0.2">
      <c r="A40" s="10" t="s">
        <v>74</v>
      </c>
      <c r="B40" s="10" t="s">
        <v>75</v>
      </c>
      <c r="C40" s="11" t="s">
        <v>76</v>
      </c>
      <c r="D40" s="12" t="s">
        <v>77</v>
      </c>
      <c r="E40" s="23" t="s">
        <v>78</v>
      </c>
      <c r="F40" s="31" t="s">
        <v>208</v>
      </c>
      <c r="G40" s="57">
        <f t="shared" si="1"/>
        <v>42258500</v>
      </c>
      <c r="H40" s="58">
        <f>10500000-840000</f>
        <v>9660000</v>
      </c>
      <c r="I40" s="57">
        <v>32598500</v>
      </c>
      <c r="J40" s="57">
        <v>32598500</v>
      </c>
    </row>
    <row r="41" spans="1:11" ht="46.5" customHeight="1" x14ac:dyDescent="0.2">
      <c r="A41" s="27" t="s">
        <v>178</v>
      </c>
      <c r="B41" s="27" t="s">
        <v>179</v>
      </c>
      <c r="C41" s="28" t="s">
        <v>180</v>
      </c>
      <c r="D41" s="29" t="s">
        <v>181</v>
      </c>
      <c r="E41" s="23" t="s">
        <v>182</v>
      </c>
      <c r="F41" s="31" t="s">
        <v>222</v>
      </c>
      <c r="G41" s="57">
        <f t="shared" si="1"/>
        <v>7150000</v>
      </c>
      <c r="H41" s="59">
        <v>0</v>
      </c>
      <c r="I41" s="47">
        <f>3550000+3600000</f>
        <v>7150000</v>
      </c>
      <c r="J41" s="47">
        <f>I41</f>
        <v>7150000</v>
      </c>
    </row>
    <row r="42" spans="1:11" ht="93" customHeight="1" x14ac:dyDescent="0.2">
      <c r="A42" s="19" t="s">
        <v>79</v>
      </c>
      <c r="B42" s="10" t="s">
        <v>80</v>
      </c>
      <c r="C42" s="11" t="s">
        <v>81</v>
      </c>
      <c r="D42" s="12" t="s">
        <v>82</v>
      </c>
      <c r="E42" s="22" t="s">
        <v>171</v>
      </c>
      <c r="F42" s="22" t="s">
        <v>172</v>
      </c>
      <c r="G42" s="47">
        <f t="shared" si="1"/>
        <v>450500</v>
      </c>
      <c r="H42" s="47">
        <v>450500</v>
      </c>
      <c r="I42" s="47"/>
      <c r="J42" s="47"/>
    </row>
    <row r="43" spans="1:11" ht="54" customHeight="1" x14ac:dyDescent="0.2">
      <c r="A43" s="19" t="s">
        <v>79</v>
      </c>
      <c r="B43" s="10" t="s">
        <v>80</v>
      </c>
      <c r="C43" s="11" t="s">
        <v>81</v>
      </c>
      <c r="D43" s="30" t="s">
        <v>82</v>
      </c>
      <c r="E43" s="31" t="s">
        <v>183</v>
      </c>
      <c r="F43" s="31" t="s">
        <v>209</v>
      </c>
      <c r="G43" s="47">
        <f t="shared" si="1"/>
        <v>180000</v>
      </c>
      <c r="H43" s="47">
        <v>180000</v>
      </c>
      <c r="I43" s="47"/>
      <c r="J43" s="47"/>
    </row>
    <row r="44" spans="1:11" ht="66" customHeight="1" x14ac:dyDescent="0.2">
      <c r="A44" s="14" t="s">
        <v>83</v>
      </c>
      <c r="B44" s="13">
        <v>8220</v>
      </c>
      <c r="C44" s="11" t="s">
        <v>84</v>
      </c>
      <c r="D44" s="12" t="s">
        <v>85</v>
      </c>
      <c r="E44" s="22" t="s">
        <v>86</v>
      </c>
      <c r="F44" s="31" t="s">
        <v>210</v>
      </c>
      <c r="G44" s="47">
        <f>H44</f>
        <v>408000</v>
      </c>
      <c r="H44" s="47">
        <f>108000+300000</f>
        <v>408000</v>
      </c>
      <c r="I44" s="60"/>
      <c r="J44" s="60"/>
    </row>
    <row r="45" spans="1:11" ht="48" customHeight="1" x14ac:dyDescent="0.2">
      <c r="A45" s="32" t="s">
        <v>184</v>
      </c>
      <c r="B45" s="33">
        <v>8240</v>
      </c>
      <c r="C45" s="34" t="s">
        <v>84</v>
      </c>
      <c r="D45" s="35" t="s">
        <v>185</v>
      </c>
      <c r="E45" s="36" t="s">
        <v>186</v>
      </c>
      <c r="F45" s="31" t="s">
        <v>211</v>
      </c>
      <c r="G45" s="47">
        <f>H45+I45</f>
        <v>300000</v>
      </c>
      <c r="H45" s="47">
        <v>300000</v>
      </c>
      <c r="I45" s="60"/>
      <c r="J45" s="60"/>
    </row>
    <row r="46" spans="1:11" ht="45.75" customHeight="1" x14ac:dyDescent="0.2">
      <c r="A46" s="10" t="s">
        <v>87</v>
      </c>
      <c r="B46" s="10" t="s">
        <v>88</v>
      </c>
      <c r="C46" s="11" t="s">
        <v>89</v>
      </c>
      <c r="D46" s="12" t="s">
        <v>90</v>
      </c>
      <c r="E46" s="22" t="s">
        <v>91</v>
      </c>
      <c r="F46" s="31" t="s">
        <v>169</v>
      </c>
      <c r="G46" s="47">
        <f>H46+I46</f>
        <v>135400</v>
      </c>
      <c r="H46" s="47">
        <v>0</v>
      </c>
      <c r="I46" s="47">
        <v>135400</v>
      </c>
      <c r="J46" s="47">
        <v>0</v>
      </c>
    </row>
    <row r="47" spans="1:11" ht="64.5" customHeight="1" x14ac:dyDescent="0.25">
      <c r="A47" s="10" t="s">
        <v>92</v>
      </c>
      <c r="B47" s="10" t="s">
        <v>93</v>
      </c>
      <c r="C47" s="11" t="s">
        <v>94</v>
      </c>
      <c r="D47" s="12" t="s">
        <v>95</v>
      </c>
      <c r="E47" s="15" t="s">
        <v>173</v>
      </c>
      <c r="F47" s="31" t="s">
        <v>212</v>
      </c>
      <c r="G47" s="47">
        <f>H47+I47</f>
        <v>1518772</v>
      </c>
      <c r="H47" s="47">
        <f>1450000+68772</f>
        <v>1518772</v>
      </c>
      <c r="I47" s="47">
        <v>0</v>
      </c>
      <c r="J47" s="47">
        <v>0</v>
      </c>
    </row>
    <row r="48" spans="1:11" ht="36" customHeight="1" x14ac:dyDescent="0.2">
      <c r="A48" s="5" t="s">
        <v>96</v>
      </c>
      <c r="B48" s="6"/>
      <c r="C48" s="7"/>
      <c r="D48" s="8" t="s">
        <v>97</v>
      </c>
      <c r="E48" s="25"/>
      <c r="F48" s="31"/>
      <c r="G48" s="9">
        <f>SUM(G49:G56)</f>
        <v>4825000</v>
      </c>
      <c r="H48" s="9">
        <f>SUM(H49:H56)</f>
        <v>4825000</v>
      </c>
      <c r="I48" s="9">
        <f>SUM(I49:I56)</f>
        <v>0</v>
      </c>
      <c r="J48" s="9">
        <f>SUM(J49:J56)</f>
        <v>0</v>
      </c>
    </row>
    <row r="49" spans="1:11" ht="41.25" customHeight="1" x14ac:dyDescent="0.2">
      <c r="A49" s="10" t="s">
        <v>98</v>
      </c>
      <c r="B49" s="10" t="s">
        <v>99</v>
      </c>
      <c r="C49" s="11" t="s">
        <v>100</v>
      </c>
      <c r="D49" s="12" t="s">
        <v>101</v>
      </c>
      <c r="E49" s="70" t="s">
        <v>102</v>
      </c>
      <c r="F49" s="96" t="s">
        <v>170</v>
      </c>
      <c r="G49" s="47">
        <f t="shared" ref="G49:G56" si="2">H49+I49</f>
        <v>60800</v>
      </c>
      <c r="H49" s="48">
        <v>60800</v>
      </c>
      <c r="I49" s="47">
        <v>0</v>
      </c>
      <c r="J49" s="47">
        <v>0</v>
      </c>
    </row>
    <row r="50" spans="1:11" ht="37.5" customHeight="1" x14ac:dyDescent="0.2">
      <c r="A50" s="10" t="s">
        <v>103</v>
      </c>
      <c r="B50" s="10" t="s">
        <v>104</v>
      </c>
      <c r="C50" s="11" t="s">
        <v>105</v>
      </c>
      <c r="D50" s="12" t="s">
        <v>106</v>
      </c>
      <c r="E50" s="72"/>
      <c r="F50" s="97"/>
      <c r="G50" s="47">
        <f t="shared" si="2"/>
        <v>108500</v>
      </c>
      <c r="H50" s="48">
        <v>108500</v>
      </c>
      <c r="I50" s="47">
        <v>0</v>
      </c>
      <c r="J50" s="47">
        <v>0</v>
      </c>
    </row>
    <row r="51" spans="1:11" ht="37.5" customHeight="1" x14ac:dyDescent="0.2">
      <c r="A51" s="10" t="s">
        <v>107</v>
      </c>
      <c r="B51" s="10" t="s">
        <v>108</v>
      </c>
      <c r="C51" s="11" t="s">
        <v>105</v>
      </c>
      <c r="D51" s="12" t="s">
        <v>109</v>
      </c>
      <c r="E51" s="76" t="s">
        <v>155</v>
      </c>
      <c r="F51" s="96" t="s">
        <v>174</v>
      </c>
      <c r="G51" s="47">
        <f t="shared" si="2"/>
        <v>300000</v>
      </c>
      <c r="H51" s="48">
        <v>300000</v>
      </c>
      <c r="I51" s="47">
        <v>0</v>
      </c>
      <c r="J51" s="47">
        <v>0</v>
      </c>
      <c r="K51" s="16"/>
    </row>
    <row r="52" spans="1:11" ht="39" customHeight="1" x14ac:dyDescent="0.2">
      <c r="A52" s="10" t="s">
        <v>110</v>
      </c>
      <c r="B52" s="10" t="s">
        <v>111</v>
      </c>
      <c r="C52" s="11" t="s">
        <v>105</v>
      </c>
      <c r="D52" s="12" t="s">
        <v>112</v>
      </c>
      <c r="E52" s="77"/>
      <c r="F52" s="97"/>
      <c r="G52" s="47">
        <f t="shared" si="2"/>
        <v>250000</v>
      </c>
      <c r="H52" s="48">
        <v>250000</v>
      </c>
      <c r="I52" s="47">
        <v>0</v>
      </c>
      <c r="J52" s="47">
        <v>0</v>
      </c>
    </row>
    <row r="53" spans="1:11" ht="74.25" customHeight="1" x14ac:dyDescent="0.2">
      <c r="A53" s="10" t="s">
        <v>113</v>
      </c>
      <c r="B53" s="10" t="s">
        <v>114</v>
      </c>
      <c r="C53" s="11" t="s">
        <v>115</v>
      </c>
      <c r="D53" s="12" t="s">
        <v>116</v>
      </c>
      <c r="E53" s="70" t="s">
        <v>102</v>
      </c>
      <c r="F53" s="96" t="s">
        <v>213</v>
      </c>
      <c r="G53" s="47">
        <f t="shared" si="2"/>
        <v>455700</v>
      </c>
      <c r="H53" s="48">
        <v>455700</v>
      </c>
      <c r="I53" s="47"/>
      <c r="J53" s="47"/>
    </row>
    <row r="54" spans="1:11" ht="67.5" customHeight="1" x14ac:dyDescent="0.2">
      <c r="A54" s="10" t="s">
        <v>117</v>
      </c>
      <c r="B54" s="10" t="s">
        <v>118</v>
      </c>
      <c r="C54" s="11" t="s">
        <v>119</v>
      </c>
      <c r="D54" s="12" t="s">
        <v>120</v>
      </c>
      <c r="E54" s="71"/>
      <c r="F54" s="101"/>
      <c r="G54" s="47">
        <f t="shared" si="2"/>
        <v>220000</v>
      </c>
      <c r="H54" s="48">
        <f>70000+150000</f>
        <v>220000</v>
      </c>
      <c r="I54" s="47">
        <v>0</v>
      </c>
      <c r="J54" s="47">
        <v>0</v>
      </c>
    </row>
    <row r="55" spans="1:11" ht="54.75" customHeight="1" x14ac:dyDescent="0.2">
      <c r="A55" s="10" t="s">
        <v>121</v>
      </c>
      <c r="B55" s="10" t="s">
        <v>122</v>
      </c>
      <c r="C55" s="11" t="s">
        <v>100</v>
      </c>
      <c r="D55" s="12" t="s">
        <v>123</v>
      </c>
      <c r="E55" s="71"/>
      <c r="F55" s="101"/>
      <c r="G55" s="47">
        <f t="shared" si="2"/>
        <v>130000</v>
      </c>
      <c r="H55" s="48">
        <v>130000</v>
      </c>
      <c r="I55" s="47">
        <v>0</v>
      </c>
      <c r="J55" s="47">
        <v>0</v>
      </c>
      <c r="K55" s="18"/>
    </row>
    <row r="56" spans="1:11" ht="32.25" customHeight="1" x14ac:dyDescent="0.2">
      <c r="A56" s="10" t="s">
        <v>124</v>
      </c>
      <c r="B56" s="10" t="s">
        <v>125</v>
      </c>
      <c r="C56" s="11" t="s">
        <v>126</v>
      </c>
      <c r="D56" s="12" t="s">
        <v>127</v>
      </c>
      <c r="E56" s="72"/>
      <c r="F56" s="97"/>
      <c r="G56" s="47">
        <f t="shared" si="2"/>
        <v>3300000</v>
      </c>
      <c r="H56" s="48">
        <f>1500000+1000000+500000+300000</f>
        <v>3300000</v>
      </c>
      <c r="I56" s="47"/>
      <c r="J56" s="47"/>
    </row>
    <row r="57" spans="1:11" ht="34.5" customHeight="1" x14ac:dyDescent="0.2">
      <c r="A57" s="5" t="s">
        <v>128</v>
      </c>
      <c r="B57" s="6"/>
      <c r="C57" s="7"/>
      <c r="D57" s="8" t="s">
        <v>129</v>
      </c>
      <c r="E57" s="25"/>
      <c r="F57" s="31"/>
      <c r="G57" s="9">
        <f>SUM(G58:G64)</f>
        <v>4747800</v>
      </c>
      <c r="H57" s="9">
        <f>SUM(H58:H64)</f>
        <v>4747800</v>
      </c>
      <c r="I57" s="9">
        <f>SUM(I58:I64)</f>
        <v>0</v>
      </c>
      <c r="J57" s="9">
        <f>SUM(J58:J64)</f>
        <v>0</v>
      </c>
    </row>
    <row r="58" spans="1:11" ht="27" customHeight="1" x14ac:dyDescent="0.2">
      <c r="A58" s="10" t="s">
        <v>130</v>
      </c>
      <c r="B58" s="10" t="s">
        <v>131</v>
      </c>
      <c r="C58" s="11" t="s">
        <v>50</v>
      </c>
      <c r="D58" s="12" t="s">
        <v>132</v>
      </c>
      <c r="E58" s="73" t="s">
        <v>133</v>
      </c>
      <c r="F58" s="93" t="s">
        <v>214</v>
      </c>
      <c r="G58" s="47">
        <f t="shared" ref="G58:G64" si="3">H58+I58</f>
        <v>150000</v>
      </c>
      <c r="H58" s="47">
        <v>150000</v>
      </c>
      <c r="I58" s="47">
        <v>0</v>
      </c>
      <c r="J58" s="47">
        <v>0</v>
      </c>
    </row>
    <row r="59" spans="1:11" ht="35.25" customHeight="1" x14ac:dyDescent="0.2">
      <c r="A59" s="10" t="s">
        <v>134</v>
      </c>
      <c r="B59" s="10" t="s">
        <v>135</v>
      </c>
      <c r="C59" s="11" t="s">
        <v>136</v>
      </c>
      <c r="D59" s="12" t="s">
        <v>137</v>
      </c>
      <c r="E59" s="74"/>
      <c r="F59" s="94"/>
      <c r="G59" s="47">
        <f t="shared" si="3"/>
        <v>378700</v>
      </c>
      <c r="H59" s="47">
        <v>378700</v>
      </c>
      <c r="I59" s="47">
        <v>0</v>
      </c>
      <c r="J59" s="47">
        <v>0</v>
      </c>
    </row>
    <row r="60" spans="1:11" ht="24.75" customHeight="1" x14ac:dyDescent="0.2">
      <c r="A60" s="10" t="s">
        <v>138</v>
      </c>
      <c r="B60" s="10" t="s">
        <v>139</v>
      </c>
      <c r="C60" s="11" t="s">
        <v>136</v>
      </c>
      <c r="D60" s="12" t="s">
        <v>140</v>
      </c>
      <c r="E60" s="74"/>
      <c r="F60" s="94"/>
      <c r="G60" s="47">
        <f t="shared" si="3"/>
        <v>461100</v>
      </c>
      <c r="H60" s="48">
        <v>461100</v>
      </c>
      <c r="I60" s="47">
        <v>0</v>
      </c>
      <c r="J60" s="47">
        <v>0</v>
      </c>
    </row>
    <row r="61" spans="1:11" ht="33" customHeight="1" x14ac:dyDescent="0.2">
      <c r="A61" s="10" t="s">
        <v>141</v>
      </c>
      <c r="B61" s="10" t="s">
        <v>142</v>
      </c>
      <c r="C61" s="11" t="s">
        <v>143</v>
      </c>
      <c r="D61" s="12" t="s">
        <v>144</v>
      </c>
      <c r="E61" s="74"/>
      <c r="F61" s="94"/>
      <c r="G61" s="47">
        <f t="shared" si="3"/>
        <v>310000</v>
      </c>
      <c r="H61" s="48">
        <f>250000+60000</f>
        <v>310000</v>
      </c>
      <c r="I61" s="47">
        <v>0</v>
      </c>
      <c r="J61" s="47">
        <v>0</v>
      </c>
    </row>
    <row r="62" spans="1:11" ht="39" customHeight="1" x14ac:dyDescent="0.2">
      <c r="A62" s="10" t="s">
        <v>145</v>
      </c>
      <c r="B62" s="10" t="s">
        <v>146</v>
      </c>
      <c r="C62" s="11" t="s">
        <v>143</v>
      </c>
      <c r="D62" s="12" t="s">
        <v>147</v>
      </c>
      <c r="E62" s="74"/>
      <c r="F62" s="94"/>
      <c r="G62" s="47">
        <f t="shared" si="3"/>
        <v>300000</v>
      </c>
      <c r="H62" s="48">
        <f>250000+50000</f>
        <v>300000</v>
      </c>
      <c r="I62" s="47">
        <v>0</v>
      </c>
      <c r="J62" s="47">
        <v>0</v>
      </c>
    </row>
    <row r="63" spans="1:11" ht="22.5" customHeight="1" x14ac:dyDescent="0.2">
      <c r="A63" s="10" t="s">
        <v>148</v>
      </c>
      <c r="B63" s="10" t="s">
        <v>149</v>
      </c>
      <c r="C63" s="11" t="s">
        <v>143</v>
      </c>
      <c r="D63" s="12" t="s">
        <v>150</v>
      </c>
      <c r="E63" s="74"/>
      <c r="F63" s="94"/>
      <c r="G63" s="47">
        <f t="shared" si="3"/>
        <v>1753000</v>
      </c>
      <c r="H63" s="48">
        <v>1753000</v>
      </c>
      <c r="I63" s="47">
        <v>0</v>
      </c>
      <c r="J63" s="47">
        <v>0</v>
      </c>
    </row>
    <row r="64" spans="1:11" ht="38.25" customHeight="1" x14ac:dyDescent="0.2">
      <c r="A64" s="10" t="s">
        <v>151</v>
      </c>
      <c r="B64" s="10" t="s">
        <v>152</v>
      </c>
      <c r="C64" s="11" t="s">
        <v>143</v>
      </c>
      <c r="D64" s="12" t="s">
        <v>153</v>
      </c>
      <c r="E64" s="75"/>
      <c r="F64" s="95"/>
      <c r="G64" s="47">
        <f t="shared" si="3"/>
        <v>1395000</v>
      </c>
      <c r="H64" s="48">
        <f>1183000+12000+200000</f>
        <v>1395000</v>
      </c>
      <c r="I64" s="47">
        <v>0</v>
      </c>
      <c r="J64" s="47">
        <v>0</v>
      </c>
    </row>
    <row r="65" spans="1:11" ht="38.25" customHeight="1" x14ac:dyDescent="0.2">
      <c r="A65" s="37" t="s">
        <v>187</v>
      </c>
      <c r="B65" s="38"/>
      <c r="C65" s="39"/>
      <c r="D65" s="40" t="s">
        <v>188</v>
      </c>
      <c r="E65" s="45"/>
      <c r="F65" s="67"/>
      <c r="G65" s="61">
        <f>G66+G67+G68+G69+G70+G71</f>
        <v>6330411</v>
      </c>
      <c r="H65" s="61">
        <f t="shared" ref="H65:J65" si="4">H66+H67+H68+H69+H70+H71</f>
        <v>3628278</v>
      </c>
      <c r="I65" s="61">
        <f t="shared" si="4"/>
        <v>2702133</v>
      </c>
      <c r="J65" s="61">
        <f t="shared" si="4"/>
        <v>2702133</v>
      </c>
    </row>
    <row r="66" spans="1:11" ht="63.75" customHeight="1" x14ac:dyDescent="0.2">
      <c r="A66" s="41">
        <v>3719800</v>
      </c>
      <c r="B66" s="41">
        <v>9800</v>
      </c>
      <c r="C66" s="42" t="s">
        <v>17</v>
      </c>
      <c r="D66" s="35" t="s">
        <v>189</v>
      </c>
      <c r="E66" s="43" t="s">
        <v>204</v>
      </c>
      <c r="F66" s="31" t="s">
        <v>215</v>
      </c>
      <c r="G66" s="53">
        <f>H66+I66</f>
        <v>200000</v>
      </c>
      <c r="H66" s="48">
        <v>200000</v>
      </c>
      <c r="I66" s="62"/>
      <c r="J66" s="47"/>
    </row>
    <row r="67" spans="1:11" ht="57.75" customHeight="1" x14ac:dyDescent="0.2">
      <c r="A67" s="41">
        <v>3719800</v>
      </c>
      <c r="B67" s="41">
        <v>9800</v>
      </c>
      <c r="C67" s="42" t="s">
        <v>17</v>
      </c>
      <c r="D67" s="35" t="s">
        <v>189</v>
      </c>
      <c r="E67" s="35" t="s">
        <v>190</v>
      </c>
      <c r="F67" s="31" t="s">
        <v>216</v>
      </c>
      <c r="G67" s="63">
        <f>H67+I67</f>
        <v>500000</v>
      </c>
      <c r="H67" s="58">
        <v>100000</v>
      </c>
      <c r="I67" s="62">
        <v>400000</v>
      </c>
      <c r="J67" s="47">
        <v>400000</v>
      </c>
    </row>
    <row r="68" spans="1:11" ht="38.25" customHeight="1" x14ac:dyDescent="0.2">
      <c r="A68" s="41">
        <v>3719800</v>
      </c>
      <c r="B68" s="41">
        <v>9800</v>
      </c>
      <c r="C68" s="42" t="s">
        <v>17</v>
      </c>
      <c r="D68" s="35" t="s">
        <v>189</v>
      </c>
      <c r="E68" s="44" t="s">
        <v>191</v>
      </c>
      <c r="F68" s="31" t="s">
        <v>217</v>
      </c>
      <c r="G68" s="64">
        <f>H68+I68</f>
        <v>4380000</v>
      </c>
      <c r="H68" s="48">
        <f>700000+1450000</f>
        <v>2150000</v>
      </c>
      <c r="I68" s="62">
        <f>3680000-1450000</f>
        <v>2230000</v>
      </c>
      <c r="J68" s="47">
        <f>3680000-1450000</f>
        <v>2230000</v>
      </c>
    </row>
    <row r="69" spans="1:11" ht="38.25" customHeight="1" x14ac:dyDescent="0.2">
      <c r="A69" s="41">
        <v>3719800</v>
      </c>
      <c r="B69" s="41">
        <v>9800</v>
      </c>
      <c r="C69" s="42" t="s">
        <v>17</v>
      </c>
      <c r="D69" s="35" t="s">
        <v>189</v>
      </c>
      <c r="E69" s="44" t="s">
        <v>192</v>
      </c>
      <c r="F69" s="31" t="s">
        <v>218</v>
      </c>
      <c r="G69" s="64">
        <f>H69+I69</f>
        <v>100411</v>
      </c>
      <c r="H69" s="48">
        <v>28278</v>
      </c>
      <c r="I69" s="62">
        <v>72133</v>
      </c>
      <c r="J69" s="47">
        <v>72133</v>
      </c>
    </row>
    <row r="70" spans="1:11" ht="50.25" customHeight="1" x14ac:dyDescent="0.2">
      <c r="A70" s="41">
        <v>3719800</v>
      </c>
      <c r="B70" s="41">
        <v>9800</v>
      </c>
      <c r="C70" s="42" t="s">
        <v>17</v>
      </c>
      <c r="D70" s="35" t="s">
        <v>189</v>
      </c>
      <c r="E70" s="45" t="s">
        <v>194</v>
      </c>
      <c r="F70" s="31" t="s">
        <v>219</v>
      </c>
      <c r="G70" s="64">
        <f t="shared" ref="G70:G71" si="5">H70+I70</f>
        <v>150000</v>
      </c>
      <c r="H70" s="48">
        <v>150000</v>
      </c>
      <c r="I70" s="62"/>
      <c r="J70" s="47"/>
    </row>
    <row r="71" spans="1:11" ht="42" customHeight="1" x14ac:dyDescent="0.2">
      <c r="A71" s="41">
        <v>3719800</v>
      </c>
      <c r="B71" s="41">
        <v>9800</v>
      </c>
      <c r="C71" s="42" t="s">
        <v>17</v>
      </c>
      <c r="D71" s="35" t="s">
        <v>189</v>
      </c>
      <c r="E71" s="45" t="s">
        <v>193</v>
      </c>
      <c r="F71" s="51" t="s">
        <v>223</v>
      </c>
      <c r="G71" s="64">
        <f t="shared" si="5"/>
        <v>1000000</v>
      </c>
      <c r="H71" s="48">
        <v>1000000</v>
      </c>
      <c r="I71" s="62"/>
      <c r="J71" s="47"/>
    </row>
    <row r="72" spans="1:11" ht="21" customHeight="1" x14ac:dyDescent="0.2">
      <c r="A72" s="6" t="s">
        <v>154</v>
      </c>
      <c r="B72" s="5" t="s">
        <v>154</v>
      </c>
      <c r="C72" s="7" t="s">
        <v>154</v>
      </c>
      <c r="D72" s="8" t="s">
        <v>9</v>
      </c>
      <c r="E72" s="9"/>
      <c r="F72" s="9"/>
      <c r="G72" s="9">
        <f>G21+G48+G57+G65</f>
        <v>123638784.24000001</v>
      </c>
      <c r="H72" s="9">
        <f t="shared" ref="H72:J72" si="6">H21+H48+H57+H65</f>
        <v>73570430.189999998</v>
      </c>
      <c r="I72" s="9">
        <f t="shared" si="6"/>
        <v>50068354.049999997</v>
      </c>
      <c r="J72" s="9">
        <f t="shared" si="6"/>
        <v>49255433</v>
      </c>
      <c r="K72" s="18"/>
    </row>
    <row r="73" spans="1:11" ht="12.75" hidden="1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1" ht="12.75" customHeight="1" x14ac:dyDescent="0.25">
      <c r="A74" s="1"/>
      <c r="B74" s="1"/>
      <c r="C74" s="1"/>
      <c r="D74" s="1"/>
      <c r="E74" s="1"/>
      <c r="F74" s="1"/>
      <c r="G74" s="1"/>
      <c r="H74" s="1"/>
      <c r="I74" s="21"/>
      <c r="J74" s="1"/>
    </row>
    <row r="75" spans="1:11" ht="18.75" customHeight="1" x14ac:dyDescent="0.3">
      <c r="A75" s="17" t="s">
        <v>157</v>
      </c>
      <c r="B75" s="17"/>
      <c r="C75" s="20"/>
      <c r="D75" s="20"/>
      <c r="E75" s="1"/>
      <c r="F75" s="1"/>
      <c r="G75" s="17" t="s">
        <v>158</v>
      </c>
      <c r="H75" s="1"/>
      <c r="I75" s="21"/>
      <c r="J75" s="1"/>
    </row>
    <row r="76" spans="1:11" ht="12.75" customHeight="1" x14ac:dyDescent="0.3">
      <c r="A76" s="17"/>
      <c r="B76" s="17"/>
      <c r="C76" s="17"/>
    </row>
    <row r="77" spans="1:11" ht="12.75" customHeight="1" x14ac:dyDescent="0.2">
      <c r="H77" s="18"/>
      <c r="I77" s="18"/>
    </row>
    <row r="78" spans="1:11" ht="12.75" customHeight="1" x14ac:dyDescent="0.2"/>
    <row r="79" spans="1:11" ht="12.75" customHeight="1" x14ac:dyDescent="0.2">
      <c r="G79" s="18"/>
      <c r="H79" s="18"/>
      <c r="I79" s="18"/>
      <c r="J79" s="18"/>
    </row>
    <row r="80" spans="1:11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  <row r="426" ht="12.75" customHeight="1" x14ac:dyDescent="0.2"/>
  </sheetData>
  <mergeCells count="25">
    <mergeCell ref="F58:F64"/>
    <mergeCell ref="F23:F24"/>
    <mergeCell ref="F26:F28"/>
    <mergeCell ref="F53:F56"/>
    <mergeCell ref="F51:F52"/>
    <mergeCell ref="F49:F50"/>
    <mergeCell ref="A12:J12"/>
    <mergeCell ref="A13:J13"/>
    <mergeCell ref="A16:A19"/>
    <mergeCell ref="B16:B19"/>
    <mergeCell ref="C16:C19"/>
    <mergeCell ref="D16:D19"/>
    <mergeCell ref="H16:H19"/>
    <mergeCell ref="I16:J16"/>
    <mergeCell ref="I17:I19"/>
    <mergeCell ref="J17:J19"/>
    <mergeCell ref="G16:G19"/>
    <mergeCell ref="E16:E19"/>
    <mergeCell ref="F16:F19"/>
    <mergeCell ref="E53:E56"/>
    <mergeCell ref="E58:E64"/>
    <mergeCell ref="E51:E52"/>
    <mergeCell ref="E49:E50"/>
    <mergeCell ref="E23:E24"/>
    <mergeCell ref="E26:E28"/>
  </mergeCells>
  <phoneticPr fontId="11" type="noConversion"/>
  <conditionalFormatting sqref="H23:H29">
    <cfRule type="expression" dxfId="9" priority="10" stopIfTrue="1">
      <formula>D23=1</formula>
    </cfRule>
  </conditionalFormatting>
  <conditionalFormatting sqref="H49:H52">
    <cfRule type="expression" dxfId="8" priority="9" stopIfTrue="1">
      <formula>D49=1</formula>
    </cfRule>
  </conditionalFormatting>
  <conditionalFormatting sqref="H53:H56">
    <cfRule type="expression" dxfId="7" priority="8" stopIfTrue="1">
      <formula>D53=1</formula>
    </cfRule>
  </conditionalFormatting>
  <conditionalFormatting sqref="H60:H62">
    <cfRule type="expression" dxfId="6" priority="7" stopIfTrue="1">
      <formula>D60=1</formula>
    </cfRule>
  </conditionalFormatting>
  <conditionalFormatting sqref="H63:H64 H66:H71">
    <cfRule type="expression" dxfId="5" priority="6" stopIfTrue="1">
      <formula>D63=1</formula>
    </cfRule>
  </conditionalFormatting>
  <conditionalFormatting sqref="H31">
    <cfRule type="expression" dxfId="4" priority="4" stopIfTrue="1">
      <formula>D31=1</formula>
    </cfRule>
  </conditionalFormatting>
  <conditionalFormatting sqref="I31">
    <cfRule type="expression" dxfId="3" priority="5" stopIfTrue="1">
      <formula>D31=1</formula>
    </cfRule>
  </conditionalFormatting>
  <conditionalFormatting sqref="I38:I39">
    <cfRule type="expression" dxfId="2" priority="2" stopIfTrue="1">
      <formula>D38=1</formula>
    </cfRule>
  </conditionalFormatting>
  <conditionalFormatting sqref="J38:J39">
    <cfRule type="expression" dxfId="1" priority="3" stopIfTrue="1">
      <formula>D38=1</formula>
    </cfRule>
  </conditionalFormatting>
  <conditionalFormatting sqref="H40:H41">
    <cfRule type="expression" dxfId="0" priority="1" stopIfTrue="1">
      <formula>D40=1</formula>
    </cfRule>
  </conditionalFormatting>
  <pageMargins left="0.19685039370078741" right="0.19685039370078741" top="0.39370078740157483" bottom="0.19685039370078741" header="0" footer="0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2023-03-21T15:12:44Z</cp:lastPrinted>
  <dcterms:created xsi:type="dcterms:W3CDTF">2021-11-23T14:22:55Z</dcterms:created>
  <dcterms:modified xsi:type="dcterms:W3CDTF">2023-03-21T15:12:55Z</dcterms:modified>
</cp:coreProperties>
</file>