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3005"/>
  </bookViews>
  <sheets>
    <sheet name="Лист1" sheetId="1" r:id="rId1"/>
  </sheets>
  <definedNames>
    <definedName name="_xlnm.Print_Area" localSheetId="0">Лист1!$A$1:$K$97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K48" i="1" l="1"/>
  <c r="I23" i="1" l="1"/>
  <c r="O92" i="1" l="1"/>
  <c r="J92" i="1"/>
  <c r="I68" i="1"/>
  <c r="I48" i="1"/>
  <c r="I44" i="1"/>
  <c r="I42" i="1"/>
  <c r="I70" i="1" l="1"/>
  <c r="I69" i="1"/>
  <c r="I80" i="1" l="1"/>
  <c r="I67" i="1"/>
  <c r="I64" i="1"/>
  <c r="I61" i="1"/>
  <c r="H47" i="1"/>
  <c r="K46" i="1"/>
  <c r="I92" i="1" l="1"/>
  <c r="K80" i="1"/>
  <c r="I35" i="1"/>
  <c r="I22" i="1"/>
  <c r="I66" i="1"/>
  <c r="J32" i="1"/>
  <c r="I60" i="1"/>
  <c r="I26" i="1"/>
  <c r="I24" i="1"/>
  <c r="J23" i="1"/>
  <c r="K23" i="1"/>
  <c r="J22" i="1"/>
  <c r="I79" i="1" l="1"/>
  <c r="I25" i="1" l="1"/>
  <c r="H76" i="1" l="1"/>
  <c r="I59" i="1" l="1"/>
  <c r="J46" i="1"/>
  <c r="J52" i="1"/>
  <c r="I51" i="1"/>
  <c r="I54" i="1" l="1"/>
  <c r="H54" i="1" s="1"/>
  <c r="I30" i="1"/>
  <c r="H43" i="1" l="1"/>
  <c r="I72" i="1" l="1"/>
  <c r="J87" i="1"/>
  <c r="H51" i="1" l="1"/>
  <c r="J51" i="1"/>
  <c r="J44" i="1" l="1"/>
  <c r="I49" i="1"/>
  <c r="H68" i="1"/>
  <c r="I36" i="1"/>
  <c r="H75" i="1" l="1"/>
  <c r="J28" i="1" l="1"/>
  <c r="K28" i="1" s="1"/>
  <c r="H92" i="1" l="1"/>
  <c r="K44" i="1" l="1"/>
  <c r="K40" i="1" l="1"/>
  <c r="J40" i="1" s="1"/>
  <c r="H40" i="1" s="1"/>
  <c r="J48" i="1" l="1"/>
  <c r="I39" i="1"/>
  <c r="J80" i="1" l="1"/>
  <c r="H77" i="1"/>
  <c r="J45" i="1"/>
  <c r="J41" i="1"/>
  <c r="K35" i="1"/>
  <c r="I34" i="1"/>
  <c r="H28" i="1"/>
  <c r="H73" i="1"/>
  <c r="I63" i="1"/>
  <c r="K92" i="1"/>
  <c r="I74" i="1"/>
  <c r="J74" i="1" l="1"/>
  <c r="H80" i="1"/>
  <c r="J38" i="1" l="1"/>
  <c r="H38" i="1" s="1"/>
  <c r="H41" i="1" l="1"/>
  <c r="K91" i="1"/>
  <c r="H91" i="1"/>
  <c r="K90" i="1" l="1"/>
  <c r="H90" i="1"/>
  <c r="K89" i="1"/>
  <c r="H89" i="1"/>
  <c r="K88" i="1"/>
  <c r="H88" i="1"/>
  <c r="K87" i="1"/>
  <c r="H87" i="1"/>
  <c r="H48" i="1" l="1"/>
  <c r="H52" i="1" l="1"/>
  <c r="H46" i="1" l="1"/>
  <c r="H31" i="1"/>
  <c r="J21" i="1"/>
  <c r="H30" i="1" l="1"/>
  <c r="I50" i="1" l="1"/>
  <c r="K86" i="1"/>
  <c r="H86" i="1"/>
  <c r="K84" i="1" l="1"/>
  <c r="H84" i="1"/>
  <c r="K83" i="1"/>
  <c r="H83" i="1"/>
  <c r="H81" i="1"/>
  <c r="K85" i="1" l="1"/>
  <c r="H85" i="1"/>
  <c r="K81" i="1"/>
  <c r="K82" i="1"/>
  <c r="H82" i="1"/>
  <c r="H78" i="1" l="1"/>
  <c r="H79" i="1"/>
  <c r="K79" i="1"/>
  <c r="K74" i="1" s="1"/>
  <c r="H74" i="1" l="1"/>
  <c r="H32" i="1"/>
  <c r="K32" i="1"/>
  <c r="K21" i="1" s="1"/>
  <c r="H59" i="1"/>
  <c r="H45" i="1"/>
  <c r="I21" i="1"/>
  <c r="I65" i="1" l="1"/>
  <c r="K65" i="1" l="1"/>
  <c r="J65" i="1"/>
  <c r="H42" i="1" l="1"/>
  <c r="L94" i="1" l="1"/>
  <c r="K55" i="1"/>
  <c r="J55" i="1"/>
  <c r="I55" i="1"/>
  <c r="H56" i="1"/>
  <c r="H55" i="1" s="1"/>
  <c r="H39" i="1"/>
  <c r="H29" i="1" l="1"/>
  <c r="J57" i="1" l="1"/>
  <c r="I57" i="1"/>
  <c r="I93" i="1" s="1"/>
  <c r="H60" i="1"/>
  <c r="H58" i="1"/>
  <c r="H50" i="1" l="1"/>
  <c r="H70" i="1" l="1"/>
  <c r="H34" i="1" l="1"/>
  <c r="H72" i="1" l="1"/>
  <c r="H66" i="1" l="1"/>
  <c r="H71" i="1"/>
  <c r="H67" i="1"/>
  <c r="H35" i="1" l="1"/>
  <c r="K57" i="1" l="1"/>
  <c r="K93" i="1" l="1"/>
  <c r="H44" i="1" l="1"/>
  <c r="H33" i="1"/>
  <c r="H49" i="1"/>
  <c r="H36" i="1"/>
  <c r="H22" i="1"/>
  <c r="H69" i="1"/>
  <c r="H65" i="1" s="1"/>
  <c r="H64" i="1"/>
  <c r="H63" i="1"/>
  <c r="H62" i="1"/>
  <c r="H61" i="1"/>
  <c r="H53" i="1"/>
  <c r="H27" i="1"/>
  <c r="H26" i="1"/>
  <c r="H25" i="1"/>
  <c r="H24" i="1"/>
  <c r="H57" i="1" l="1"/>
  <c r="H23" i="1"/>
  <c r="H21" i="1" s="1"/>
  <c r="J93" i="1"/>
  <c r="H93" i="1" l="1"/>
</calcChain>
</file>

<file path=xl/sharedStrings.xml><?xml version="1.0" encoding="utf-8"?>
<sst xmlns="http://schemas.openxmlformats.org/spreadsheetml/2006/main" count="357" uniqueCount="271">
  <si>
    <t>1354500000</t>
  </si>
  <si>
    <t>(код бюджету)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</si>
  <si>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</si>
  <si>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</si>
  <si>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</si>
  <si>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</si>
  <si>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</si>
  <si>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(регіональної)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</si>
  <si>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</si>
  <si>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</si>
  <si>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</si>
  <si>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</si>
  <si>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</si>
  <si>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</si>
  <si>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</si>
  <si>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>Виконавчий комітет Бродiвської мiської ради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</si>
  <si>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</si>
  <si>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</si>
  <si>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</si>
  <si>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</si>
  <si>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</si>
  <si>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</si>
  <si>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</si>
  <si>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</si>
  <si>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0212080</t>
  </si>
  <si>
    <t>2080</t>
  </si>
  <si>
    <t>0721</t>
  </si>
  <si>
    <t>Амбулаторно-поліклінічна допомога населенню, крім первинної медичної допомоги</t>
  </si>
  <si>
    <t>0212112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</si>
  <si>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</si>
  <si>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</si>
  <si>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</si>
  <si>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0212113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</si>
  <si>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</si>
  <si>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</si>
  <si>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0212151</t>
  </si>
  <si>
    <t>2151</t>
  </si>
  <si>
    <t>0763</t>
  </si>
  <si>
    <t>Забезпечення діяльності інших закладів у сфері охорони здоров`я</t>
  </si>
  <si>
    <t>1040</t>
  </si>
  <si>
    <t>0216013</t>
  </si>
  <si>
    <t>6013</t>
  </si>
  <si>
    <t>0620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</si>
  <si>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</si>
  <si>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</si>
  <si>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</si>
  <si>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</si>
  <si>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0217130</t>
  </si>
  <si>
    <t>7130</t>
  </si>
  <si>
    <t>0421</t>
  </si>
  <si>
    <t>Здійснення заходів із землеустрою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</si>
  <si>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</si>
  <si>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</si>
  <si>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</si>
  <si>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</si>
  <si>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</si>
  <si>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</si>
  <si>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</si>
  <si>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</si>
  <si>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0218220</t>
  </si>
  <si>
    <t>0380</t>
  </si>
  <si>
    <t>Заходи та роботи з мобілізаційної підготовки місцевого значення</t>
  </si>
  <si>
    <t>0218340</t>
  </si>
  <si>
    <t>8340</t>
  </si>
  <si>
    <t>0540</t>
  </si>
  <si>
    <t>Природоохоронні заходи за рахунок цільових фондів</t>
  </si>
  <si>
    <t>0218410</t>
  </si>
  <si>
    <t>8410</t>
  </si>
  <si>
    <t>0830</t>
  </si>
  <si>
    <t>0800000</t>
  </si>
  <si>
    <t>Відділ соціального захисту населення Бродівської міської ради</t>
  </si>
  <si>
    <t>1030</t>
  </si>
  <si>
    <t>0813160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</si>
  <si>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</si>
  <si>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</si>
  <si>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</si>
  <si>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</si>
  <si>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</si>
  <si>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</si>
  <si>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</si>
  <si>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</si>
  <si>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</si>
  <si>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</si>
  <si>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</si>
  <si>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3242</t>
  </si>
  <si>
    <t>1090</t>
  </si>
  <si>
    <t>Інші заходи у сфері соціального захисту і соціального забезпечення</t>
  </si>
  <si>
    <t>1000000</t>
  </si>
  <si>
    <t>Відділ культури, туризму, молоді та спорту  Бродівської міської ради</t>
  </si>
  <si>
    <t>1013133</t>
  </si>
  <si>
    <t>3133</t>
  </si>
  <si>
    <t>Інші заходи та заклади молодіжної політики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</si>
  <si>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</si>
  <si>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</si>
  <si>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</si>
  <si>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</si>
  <si>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</si>
  <si>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</si>
  <si>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</si>
  <si>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</si>
  <si>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</si>
  <si>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</si>
  <si>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</si>
  <si>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</si>
  <si>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</si>
  <si>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</si>
  <si>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1015041</t>
  </si>
  <si>
    <t>5041</t>
  </si>
  <si>
    <t>Утримання та фінансова підтримка спортивних споруд</t>
  </si>
  <si>
    <t>Руслан ШИШКА</t>
  </si>
  <si>
    <t>'Програма розвитку земельних відносин та охорони земель на території Бродівської міської ради на 2022-2025 роки</t>
  </si>
  <si>
    <t>Львівської області</t>
  </si>
  <si>
    <t>до рішення Бродівської міської ради</t>
  </si>
  <si>
    <t>Додаток 5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</si>
  <si>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</si>
  <si>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фінансової підтримки комунального підприємства «Бродитеплоенерго» на 2024-2027 роки»</t>
  </si>
  <si>
    <t xml:space="preserve">Програма підтримки молоді Бродівської міської територіальної громади на 2024-2026 роки </t>
  </si>
  <si>
    <t xml:space="preserve">Підтримка спорту вищих досягнень та організацій, які здійснюють фізкультурно-спортивну діяльність в регіоні
</t>
  </si>
  <si>
    <t xml:space="preserve">Секретар ради </t>
  </si>
  <si>
    <t xml:space="preserve"> від 20.12.2022 р.№867, від 14.12.2023 р №1393</t>
  </si>
  <si>
    <t xml:space="preserve">Екологічна програма Бродівської міської ради на 2025-2027 роки
</t>
  </si>
  <si>
    <t>Програма створення місцевого резерву матеріально -технічних ресурсів для запобігання та ліквідації надзвичайних ситуацій техногенного та природного характеру та забезпечення  роботи  системи  оповіщення  населення на території  Бродівської міської територіальної  громади на 2025 рік</t>
  </si>
  <si>
    <t>Програма проведення будівництва, реконструкції, капітального, поточного ремонту та утримання комунальних доріг  Бродівської міської ради  на 2025-2027 роки</t>
  </si>
  <si>
    <t>Програма забезпечення мобілізаційної підготовки та оборонної роботи місцевого значення на 2025-2027 роки</t>
  </si>
  <si>
    <t>Програма підтримки   Комунального підприємства  Телерадіокомпанія «Броди» Бродівської міської ради  на  2025-2027 роки</t>
  </si>
  <si>
    <t>Програма забезпечення діяльності водопровідно-каналізаційного господарства Бродівської міської ради на 2025-2027 роки</t>
  </si>
  <si>
    <t>Програма охорони тваринного світу, регулювання чисельності безпритульних тварин Бродівської міської ради на 2025 рік через БО БФ "Степ"</t>
  </si>
  <si>
    <t>Програма благоустрою Бродівської міської ради Львівської області на 2025-2027 роки</t>
  </si>
  <si>
    <t>Програми підтримки обороноздатності України  на 2025 рік</t>
  </si>
  <si>
    <t>Заходи та роботи з територіальної оборони</t>
  </si>
  <si>
    <t>0218240</t>
  </si>
  <si>
    <t>0813035</t>
  </si>
  <si>
    <t>Компенсаційні виплати за пільговий проїзд окремих категорій громадян на залізничному транспорті</t>
  </si>
  <si>
    <t>Комплексна програма компенсації пільгового проїзду окремих категорій громадян Бродівської міської ради на 2024-2026 роки</t>
  </si>
  <si>
    <t>0813032</t>
  </si>
  <si>
    <t>1070</t>
  </si>
  <si>
    <t>Надання пільг окремим категоріям громадян з оплати послуг зв`язку</t>
  </si>
  <si>
    <t>Комплексна програма соціального захисту окремих категорій населення  Бродівської міської ради на 2024-2026 роки</t>
  </si>
  <si>
    <t>Програма підтримки дитячих будинків сімейного типу на території Бродівської міської ради на 2024-2025 роки</t>
  </si>
  <si>
    <t>Програма заходів "Національної стратегії  реформування системи інституційного догляду та виховання дітей у Бродівській міській територіальній громаді на 2025 рік"</t>
  </si>
  <si>
    <t>0213112</t>
  </si>
  <si>
    <t>3112</t>
  </si>
  <si>
    <t>Заходи державної політики з питань дітей та їх соціального захисту</t>
  </si>
  <si>
    <t>Відділ освіти Бродівської міської ради</t>
  </si>
  <si>
    <t>0611142</t>
  </si>
  <si>
    <t>1142</t>
  </si>
  <si>
    <t>0990</t>
  </si>
  <si>
    <t>Інші програми та заходи у сфері освіти</t>
  </si>
  <si>
    <t>7370</t>
  </si>
  <si>
    <t>0490</t>
  </si>
  <si>
    <t>Реалізація інших заходів щодо соціально-економічного розвитку територій</t>
  </si>
  <si>
    <t>0217370</t>
  </si>
  <si>
    <t>Програма місцевого економічного розвитку на  2023-2025 роки</t>
  </si>
  <si>
    <t>від 19 грудня 2024 року №1926</t>
  </si>
  <si>
    <t xml:space="preserve"> від 19.12.2024 р.№1922</t>
  </si>
  <si>
    <t>Програма підтримки розвитку місцевого самоврядування  у Бродівській міській територіальній громаді  на 2025-2027 роки</t>
  </si>
  <si>
    <t xml:space="preserve"> від 19.12.2024 р.№ 1921</t>
  </si>
  <si>
    <t xml:space="preserve"> від 19.12.2024 р.№ 1907</t>
  </si>
  <si>
    <t>від 16.08.2024 р.№1714 , від 19.12.2024 р.№1915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</si>
  <si>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</si>
  <si>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0217660</t>
  </si>
  <si>
    <t>Надання інших пільг окремим категоріям громадян відповідно до законодавства</t>
  </si>
  <si>
    <t>Проектування, реставрація та охорона пам`яток культурної спадщини</t>
  </si>
  <si>
    <t>Субвенція з місцевого бюджету державному бюджету на виконання програм соціально-економічного розвитку регіонів</t>
  </si>
  <si>
    <t>Фінансове управління Бродівської міської ради</t>
  </si>
  <si>
    <t>Програма  забезпечення пожежної безпеки та захисту населення і територій від надзвичайних ситуацій техногенного та природного характеру Бродівської міської ради на 2025 рік</t>
  </si>
  <si>
    <t xml:space="preserve">Програма «Боротьби зі злочинністю та зміцнення правопорядку на території  Бродівської міської територіальної громади Золочівського району на 2025 рік» </t>
  </si>
  <si>
    <t>0600000</t>
  </si>
  <si>
    <t>до рішення Бродівської  міської ради</t>
  </si>
  <si>
    <t>Програма з охорони та збереження пам'яток культурної спадщини Бродівської територіальної громади на 2025-2027 роки</t>
  </si>
  <si>
    <t>Усього</t>
  </si>
  <si>
    <t xml:space="preserve"> від 31.10.2024 р.№ 1816</t>
  </si>
  <si>
    <t>0813031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</si>
  <si>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</si>
  <si>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0213114</t>
  </si>
  <si>
    <t>3114</t>
  </si>
  <si>
    <t>від 23.01.2025 р.№1951</t>
  </si>
  <si>
    <t>від 23.01.2025 р.№1953</t>
  </si>
  <si>
    <t>від 23.01.2025 р.№1954</t>
  </si>
  <si>
    <t>від 23.01.2025 р.№1956</t>
  </si>
  <si>
    <t>від 23.01.2025 р.№1957</t>
  </si>
  <si>
    <t>від 23.01.2025 р.№1958</t>
  </si>
  <si>
    <t>Програма підтримки військової частини  Збройних сил України на 2025 рік</t>
  </si>
  <si>
    <t>Програма підтримки військової частини Зройних сил України на 2025 рік</t>
  </si>
  <si>
    <t>Програма підтримки військової частини  Зройних сил України на 2025 рік</t>
  </si>
  <si>
    <t>від 23.01.2025 р.№1955</t>
  </si>
  <si>
    <t>Програма організації  оплачуваних суспільно корисних робіт для порушників, на яких судом накладено адміністративне стягнення у вигляді виконання суспільно корисних робіт на 2025 рік</t>
  </si>
  <si>
    <t>Організація та проведення громадських робіт</t>
  </si>
  <si>
    <t>0217670</t>
  </si>
  <si>
    <t>7670</t>
  </si>
  <si>
    <t>Внески до статутного капіталу суб`єктів господарювання</t>
  </si>
  <si>
    <t>'Програма фінансової підтримки комунальних підприємств Бродівської міської ради на 2025-2027 роки</t>
  </si>
  <si>
    <t>0213210</t>
  </si>
  <si>
    <t>Інші субвенції з місцевого бюджету</t>
  </si>
  <si>
    <t>Програма інформатизації «Цифрова Бродівська міська територіальна громада» на 2025 – 2027 роки</t>
  </si>
  <si>
    <t>від 13.02.2025 р.№2018</t>
  </si>
  <si>
    <t xml:space="preserve"> Розподіл витрат   Бродівського міського бюджету 
на реалізацію місцевих/регіональних програм у 2025 році</t>
  </si>
  <si>
    <t>Фінансова підтримка медіа (засобів масової інформації)</t>
  </si>
  <si>
    <t>0216020</t>
  </si>
  <si>
    <t>0214084</t>
  </si>
  <si>
    <t>від11.03.2025 р.№2025</t>
  </si>
  <si>
    <t>від11.03.2025 р.№2029</t>
  </si>
  <si>
    <t>від11.03.2025 р.№2030</t>
  </si>
  <si>
    <t>від11.03.2025 р.№2031</t>
  </si>
  <si>
    <t>Будівництво закладів охорони здоров`я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</si>
  <si>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</si>
  <si>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</si>
  <si>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</si>
  <si>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</si>
  <si>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>Програма Розроблення (оновлення) містобудівної документації населених пунктів Бродівської територіальної громади на 2025-2027 роки</t>
  </si>
  <si>
    <t>0216091</t>
  </si>
  <si>
    <t>0640</t>
  </si>
  <si>
    <t>Будівництво об`єктів житлово-комунального господарства</t>
  </si>
  <si>
    <t>від 27.03.2025 р.№2037</t>
  </si>
  <si>
    <t xml:space="preserve"> від 19.12.2024 р.№ 1903, від 23.01.2025 р№</t>
  </si>
  <si>
    <t>Комплексна програма  підтримки розвитку культури Бродівської міської  територіальної громади на 2025-2027 роки</t>
  </si>
  <si>
    <t>0219770</t>
  </si>
  <si>
    <t>Програми сприяння діяльності Управління державної казначейської служби України у Бродівському районі Львівської області на 2025 рік</t>
  </si>
  <si>
    <t>Комплексна програма підтримки збройних сил України, інших військових формувань та обороноздатності  на 2025 рік</t>
  </si>
  <si>
    <t>8240</t>
  </si>
  <si>
    <t>Програма покращення якості надання публічних послуг органами виконавчої влади на 2025 рік</t>
  </si>
  <si>
    <t>Комплексна програма капітального будівництва, реконструкції та капітального ремонту об"єктів комунального господарства і соціально-культурного призначення Бродівської міської територіальної громади на 2025-2027 роки</t>
  </si>
  <si>
    <t>0217330</t>
  </si>
  <si>
    <t>Будівництво інших об`єктів комунальної власності</t>
  </si>
  <si>
    <t>0217693</t>
  </si>
  <si>
    <t>Інші заходи, пов`язані з економічною діяльністю</t>
  </si>
  <si>
    <t xml:space="preserve">Програму забезпечення заходів у сфері державної безпеки України та ефективної діяльності Управління Служби безпеки України у Львівській області на 2025 рік </t>
  </si>
  <si>
    <t>очисні</t>
  </si>
  <si>
    <t>сквер+станісл</t>
  </si>
  <si>
    <t>сміттєзв</t>
  </si>
  <si>
    <t>сітки до зсу</t>
  </si>
  <si>
    <t xml:space="preserve"> від 10.07.2025 р.№ 2166</t>
  </si>
  <si>
    <t>Комплексна програма розвитку спорту  Бродівської міської  територіальної громади на 2025-2027 роки</t>
  </si>
  <si>
    <t>від 10.07.2025 р.№2178</t>
  </si>
  <si>
    <t>від 10.07.2025 р.№2180</t>
  </si>
  <si>
    <t>від 10.07.2025 р.№2165</t>
  </si>
  <si>
    <t>від 14.12.2023 р.№1392, від 19.12.2024 р. №1908, від 10.07.2025 р.№2170</t>
  </si>
  <si>
    <t xml:space="preserve"> від 20.12.2022 р.№867, від 14.12.2023 р №1393, від 20. 02.2024 р.№ 1455, від  09.05.2024 № 1603,від 16.08.2024 р.№ 1708, від 19.12.2024 р.№1912,від 23.01.2025 р.№1961, від 27.03.2025 р.№2040, від 10.07.2025 р.№2172</t>
  </si>
  <si>
    <t>від 23.01.2025 р.№1961, від 06.05.2025р. №2127, від 10.07.2025 р.№2172</t>
  </si>
  <si>
    <t>3719770</t>
  </si>
  <si>
    <t xml:space="preserve">Програма «Енергоефективності та енергозбереження Бродівської міської територіальної громадина 2025-2027 роки» </t>
  </si>
  <si>
    <t xml:space="preserve"> від 19.12.2024 р.№1920, від 28.08.25р. №2230 </t>
  </si>
  <si>
    <t xml:space="preserve"> від 19.12.2024 р.№ 1904,  від 06.05.2025р. №2126, від 10.07.2025 р.№2163, від 04.09.2025 року №2274</t>
  </si>
  <si>
    <t>Комплексна програма фінансової підтримки комунального некомерційного підприємства « Бродівська центральна міська лікарня» на 2025-2027 рр</t>
  </si>
  <si>
    <t xml:space="preserve"> від 19.12.2024 р.№  1910, від 04.09.2025 року №2281</t>
  </si>
  <si>
    <t>від 19.12.2024 р.№ 1899</t>
  </si>
  <si>
    <t>від 13.02.2025 р.№2020, від 25.09.2025 р.№2291</t>
  </si>
  <si>
    <t>Програма підтримки і розвитку обдарованої учнівської молоді та педагогічних працівників  Бродівської міської територіальної громади на 2025-2026 роки</t>
  </si>
  <si>
    <t>від 23.01.2025 р.№1952, від 10.07.2025 р.№2162, від 16.10.2025 р. №2327</t>
  </si>
  <si>
    <t>від 10.07.2025 р.№2160, від 04.09.2025 р.№2273,від 16.10.2025 р.№2336</t>
  </si>
  <si>
    <t xml:space="preserve"> від 31.10.2024 р.№ 1816 ,від 16.10.2025 р.№2334</t>
  </si>
  <si>
    <t>від 10.07.2025 р.№2160, від 28.08.2025 №2229, від 16.10.2025 №2326</t>
  </si>
  <si>
    <t xml:space="preserve">Програма фінансової підтримки громадської організації «Футбольний клуб «Богун» на 2025-2027 роки </t>
  </si>
  <si>
    <t xml:space="preserve"> від 31.10.2024 р.№ 1816 </t>
  </si>
  <si>
    <t>від 10.07.2025 р.№2164, від 13.11.2025 № 2349</t>
  </si>
  <si>
    <t>від  14.12.2023 р.№1380, від 11.04.2024р. №1505 , від    28.05.2024 №1623,від 16.08.2024 р.№1713, від 03.10.2024 р.№ 1754,від 31.10.2024 р.№1814, від 28.11.2024 р.№1831, від 19.12.2024 р.№1916,від 23.01.2025 р.№1963, від 27.03.2025 р., від 10.07.2025 р. №2175, від 04.09.2025 року №2277,від 16.10.2025 р.№2329, від 13.11.2025 № 2351</t>
  </si>
  <si>
    <t>від 14.12.2023 р.№1384, від 19.12.2024 №1917, від 10.07.2025 р. №2176, , від 13.11.2025 № 2352</t>
  </si>
  <si>
    <t xml:space="preserve"> від 19.12.2024 р.№1919, від 10.07.2025 р. №2177, від 04.09.2025р. №2278,  від 13.11.2025 №2353 </t>
  </si>
  <si>
    <t xml:space="preserve">від 23.01.2025 р.№1960, від 13.02.2025 р.№2017, від 28.08.2025 №2231 від 13.11.2025 №,  від 13.11.2025 №2355 </t>
  </si>
  <si>
    <t xml:space="preserve"> від 19.12.2024 р.№ 1909,від 23.01.2025 р.№1962, від 10.07.2025 р.№2169, від 04.09.2025 року №2280,від 16.10.2025 р.№ 2330 від 13.11.2025 № 2356</t>
  </si>
  <si>
    <t>від 13.02.2025 р.№2019, від 10.07.2025 р.№2167, від 04.09.2025 року №2283,від 16.10.2025 р.№2332,від 13.11.2025 № 2358</t>
  </si>
  <si>
    <t xml:space="preserve">від 19.12.2024 р. №1906, від 04.09.2025 р.№2284,  </t>
  </si>
  <si>
    <t>від  04.12.2025 року № 2382</t>
  </si>
  <si>
    <r>
      <t xml:space="preserve">від 10.07.2025 р.№2160, від 04.09.2025 р.№2273,від 16.10.2025 р.№2326, від 13.11.2025 № 2348, </t>
    </r>
    <r>
      <rPr>
        <sz val="14"/>
        <color rgb="FFFF0000"/>
        <rFont val="Times New Roman"/>
        <family val="1"/>
        <charset val="204"/>
      </rPr>
      <t xml:space="preserve">від  04.12.2025 №2374 </t>
    </r>
  </si>
  <si>
    <r>
      <t xml:space="preserve"> від 19.12.2024 р.№ 1902, від 27.03.2025 р.№2038,від 10.07.2025 р.№2161, </t>
    </r>
    <r>
      <rPr>
        <sz val="14"/>
        <color rgb="FFFF0000"/>
        <rFont val="Times New Roman"/>
        <family val="1"/>
        <charset val="204"/>
      </rPr>
      <t xml:space="preserve">від  04.12.2025 №2375 </t>
    </r>
  </si>
  <si>
    <r>
      <t xml:space="preserve"> від 19.12.2024 р.№ 1923, від 06.05.2025р. №2123, від 10.07.2025р.№2179, від 04.09.2025 року №2275,від 25.09.2025 р.№2292, від 13.11.2025 № 2359, </t>
    </r>
    <r>
      <rPr>
        <sz val="14"/>
        <color rgb="FFFF0000"/>
        <rFont val="Times New Roman"/>
        <family val="1"/>
        <charset val="204"/>
      </rPr>
      <t xml:space="preserve">від  04.12.2025 року №2376 </t>
    </r>
  </si>
  <si>
    <r>
      <t xml:space="preserve"> від 19.12.2024 р.№ 1913, від 27.03.2025 р. №2041, від 10.07.2025 р.№2174, від 04.09.2025 року №2276, від 16.10.2025 р.№2328,  від 13.11.2025 № 2350, </t>
    </r>
    <r>
      <rPr>
        <sz val="14"/>
        <color rgb="FFFF0000"/>
        <rFont val="Times New Roman"/>
        <family val="1"/>
        <charset val="204"/>
      </rPr>
      <t xml:space="preserve"> від  04.12.2025 року №2379 </t>
    </r>
  </si>
  <si>
    <r>
      <t xml:space="preserve"> від  21.03.2023 р.№989, від 19.12.2024р. № 1905, від 23.01.2025 р.№1959, від 10.07.2025 р.№2171,</t>
    </r>
    <r>
      <rPr>
        <sz val="14"/>
        <color rgb="FFFF0000"/>
        <rFont val="Times New Roman"/>
        <family val="1"/>
        <charset val="204"/>
      </rPr>
      <t xml:space="preserve"> від  04.12.2025 №2380 </t>
    </r>
  </si>
  <si>
    <r>
      <t xml:space="preserve"> від 19.12.2024 р.№ 1911, від 01.04.2025р.№2060, від 06.05.2025р. №2125, від 10.07.2025 р.№2168, від 04.09.2025 року №2282,від 16.10.2025 р.№2331, від 13.11.2025 № 2357,</t>
    </r>
    <r>
      <rPr>
        <sz val="14"/>
        <color rgb="FFFF0000"/>
        <rFont val="Times New Roman"/>
        <family val="1"/>
        <charset val="204"/>
      </rPr>
      <t>від  04.12.2025 №2381</t>
    </r>
  </si>
  <si>
    <r>
      <t xml:space="preserve"> від 19.12.2024 р.№1918, від 06.05.2025р. №2124, від 04.09.2025 року №2279, </t>
    </r>
    <r>
      <rPr>
        <sz val="14"/>
        <color rgb="FFFF0000"/>
        <rFont val="Times New Roman"/>
        <family val="1"/>
        <charset val="204"/>
      </rPr>
      <t xml:space="preserve">від  04.12.2025 №2378 </t>
    </r>
  </si>
  <si>
    <t>від 27.03.2025 р.№2043, від 10.07.2025 р.№2173, від 28.08.2025р. №2232, від 04.12.20205 р. №2377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</si>
</sst>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Arial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175">
    <xf numFmtId="0" fontId="0" fillId="0" borderId="0" xfId="0"/>
    <xf numFmtId="4" fontId="8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center" wrapText="1"/>
    </xf>
    <xf numFmtId="4" fontId="9" fillId="0" borderId="4" xfId="1" applyNumberFormat="1" applyFont="1" applyBorder="1" applyAlignment="1">
      <alignment vertical="center"/>
    </xf>
    <xf numFmtId="0" fontId="9" fillId="2" borderId="7" xfId="0" applyFont="1" applyFill="1" applyBorder="1" applyAlignment="1">
      <alignment horizontal="left" vertical="center" wrapText="1"/>
    </xf>
    <xf numFmtId="4" fontId="9" fillId="2" borderId="2" xfId="0" quotePrefix="1" applyNumberFormat="1" applyFont="1" applyFill="1" applyBorder="1" applyAlignment="1">
      <alignment horizontal="left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4" fontId="9" fillId="2" borderId="2" xfId="0" quotePrefix="1" applyNumberFormat="1" applyFont="1" applyFill="1" applyBorder="1" applyAlignment="1">
      <alignment horizontal="center" vertical="center" wrapText="1"/>
    </xf>
    <xf numFmtId="4" fontId="9" fillId="2" borderId="2" xfId="0" quotePrefix="1" applyNumberFormat="1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vertical="center" wrapText="1"/>
    </xf>
    <xf numFmtId="4" fontId="9" fillId="2" borderId="7" xfId="0" applyNumberFormat="1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" fontId="8" fillId="2" borderId="11" xfId="0" applyNumberFormat="1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10" fillId="0" borderId="9" xfId="0" applyFont="1" applyBorder="1"/>
    <xf numFmtId="0" fontId="10" fillId="0" borderId="10" xfId="0" applyFont="1" applyBorder="1"/>
    <xf numFmtId="0" fontId="9" fillId="2" borderId="8" xfId="0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vertical="center" wrapText="1"/>
    </xf>
    <xf numFmtId="4" fontId="9" fillId="0" borderId="14" xfId="1" applyNumberFormat="1" applyFont="1" applyBorder="1" applyAlignment="1">
      <alignment vertical="center"/>
    </xf>
    <xf numFmtId="4" fontId="9" fillId="0" borderId="0" xfId="1" applyNumberFormat="1" applyFont="1" applyAlignment="1">
      <alignment vertical="center"/>
    </xf>
    <xf numFmtId="4" fontId="8" fillId="2" borderId="4" xfId="0" quotePrefix="1" applyNumberFormat="1" applyFont="1" applyFill="1" applyBorder="1" applyAlignment="1">
      <alignment vertical="center" wrapText="1"/>
    </xf>
    <xf numFmtId="4" fontId="9" fillId="2" borderId="5" xfId="0" quotePrefix="1" applyNumberFormat="1" applyFont="1" applyFill="1" applyBorder="1" applyAlignment="1">
      <alignment vertical="center" wrapText="1"/>
    </xf>
    <xf numFmtId="4" fontId="9" fillId="2" borderId="0" xfId="0" applyNumberFormat="1" applyFont="1" applyFill="1" applyAlignment="1">
      <alignment vertical="center" wrapText="1"/>
    </xf>
    <xf numFmtId="4" fontId="9" fillId="2" borderId="17" xfId="0" applyNumberFormat="1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5" xfId="0" quotePrefix="1" applyFont="1" applyFill="1" applyBorder="1" applyAlignment="1">
      <alignment horizontal="center" vertical="center" wrapText="1"/>
    </xf>
    <xf numFmtId="3" fontId="9" fillId="2" borderId="5" xfId="0" quotePrefix="1" applyNumberFormat="1" applyFont="1" applyFill="1" applyBorder="1" applyAlignment="1">
      <alignment horizontal="center" vertical="center" wrapText="1"/>
    </xf>
    <xf numFmtId="0" fontId="9" fillId="2" borderId="0" xfId="0" quotePrefix="1" applyFont="1" applyFill="1" applyAlignment="1">
      <alignment horizontal="left"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4" fontId="9" fillId="2" borderId="7" xfId="0" quotePrefix="1" applyNumberFormat="1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1" fontId="9" fillId="2" borderId="0" xfId="0" applyNumberFormat="1" applyFont="1" applyFill="1" applyAlignment="1">
      <alignment vertical="center" wrapText="1"/>
    </xf>
    <xf numFmtId="1" fontId="9" fillId="2" borderId="6" xfId="0" applyNumberFormat="1" applyFont="1" applyFill="1" applyBorder="1" applyAlignment="1">
      <alignment vertical="center" wrapText="1"/>
    </xf>
    <xf numFmtId="4" fontId="9" fillId="2" borderId="16" xfId="0" quotePrefix="1" applyNumberFormat="1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vertical="center" wrapText="1"/>
    </xf>
    <xf numFmtId="4" fontId="9" fillId="2" borderId="14" xfId="0" applyNumberFormat="1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4" fontId="9" fillId="2" borderId="19" xfId="0" applyNumberFormat="1" applyFont="1" applyFill="1" applyBorder="1" applyAlignment="1">
      <alignment vertical="center" wrapText="1"/>
    </xf>
    <xf numFmtId="0" fontId="9" fillId="2" borderId="16" xfId="0" quotePrefix="1" applyFont="1" applyFill="1" applyBorder="1" applyAlignment="1">
      <alignment horizontal="center" vertical="center" wrapText="1"/>
    </xf>
    <xf numFmtId="3" fontId="9" fillId="2" borderId="4" xfId="0" quotePrefix="1" applyNumberFormat="1" applyFont="1" applyFill="1" applyBorder="1" applyAlignment="1">
      <alignment horizontal="center" vertical="center" wrapText="1"/>
    </xf>
    <xf numFmtId="4" fontId="9" fillId="2" borderId="4" xfId="0" quotePrefix="1" applyNumberFormat="1" applyFont="1" applyFill="1" applyBorder="1" applyAlignment="1">
      <alignment vertical="center" wrapText="1"/>
    </xf>
    <xf numFmtId="4" fontId="9" fillId="2" borderId="4" xfId="0" applyNumberFormat="1" applyFont="1" applyFill="1" applyBorder="1" applyAlignment="1">
      <alignment horizontal="left" vertical="center" wrapText="1"/>
    </xf>
    <xf numFmtId="4" fontId="8" fillId="2" borderId="16" xfId="0" quotePrefix="1" applyNumberFormat="1" applyFont="1" applyFill="1" applyBorder="1" applyAlignment="1">
      <alignment horizontal="left" vertical="center" wrapText="1"/>
    </xf>
    <xf numFmtId="4" fontId="8" fillId="2" borderId="4" xfId="0" applyNumberFormat="1" applyFont="1" applyFill="1" applyBorder="1" applyAlignment="1">
      <alignment horizontal="left" vertical="center" wrapText="1"/>
    </xf>
    <xf numFmtId="4" fontId="8" fillId="2" borderId="4" xfId="0" applyNumberFormat="1" applyFont="1" applyFill="1" applyBorder="1" applyAlignment="1">
      <alignment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4" fontId="9" fillId="2" borderId="14" xfId="0" applyNumberFormat="1" applyFont="1" applyFill="1" applyBorder="1" applyAlignment="1">
      <alignment horizontal="left" vertical="center" wrapText="1"/>
    </xf>
    <xf numFmtId="4" fontId="9" fillId="2" borderId="4" xfId="0" quotePrefix="1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7" xfId="0" quotePrefix="1" applyFont="1" applyFill="1" applyBorder="1" applyAlignment="1">
      <alignment horizontal="center" vertical="center" wrapText="1"/>
    </xf>
    <xf numFmtId="0" fontId="9" fillId="0" borderId="4" xfId="4" quotePrefix="1" applyFont="1" applyBorder="1" applyAlignment="1">
      <alignment horizontal="center" vertical="center" wrapText="1"/>
    </xf>
    <xf numFmtId="4" fontId="9" fillId="0" borderId="4" xfId="4" quotePrefix="1" applyNumberFormat="1" applyFont="1" applyBorder="1" applyAlignment="1">
      <alignment vertical="center" wrapText="1"/>
    </xf>
    <xf numFmtId="0" fontId="9" fillId="0" borderId="4" xfId="0" applyFont="1" applyBorder="1" applyAlignment="1">
      <alignment wrapText="1"/>
    </xf>
    <xf numFmtId="0" fontId="9" fillId="2" borderId="25" xfId="0" applyFont="1" applyFill="1" applyBorder="1" applyAlignment="1">
      <alignment vertical="center" wrapText="1"/>
    </xf>
    <xf numFmtId="0" fontId="9" fillId="3" borderId="4" xfId="0" quotePrefix="1" applyFont="1" applyFill="1" applyBorder="1" applyAlignment="1">
      <alignment horizontal="center" vertical="center" wrapText="1"/>
    </xf>
    <xf numFmtId="4" fontId="9" fillId="3" borderId="4" xfId="0" quotePrefix="1" applyNumberFormat="1" applyFont="1" applyFill="1" applyBorder="1" applyAlignment="1">
      <alignment horizontal="center" vertical="center" wrapText="1"/>
    </xf>
    <xf numFmtId="4" fontId="9" fillId="3" borderId="4" xfId="0" quotePrefix="1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/>
    </xf>
    <xf numFmtId="1" fontId="4" fillId="0" borderId="0" xfId="0" applyNumberFormat="1" applyFont="1"/>
    <xf numFmtId="0" fontId="4" fillId="0" borderId="0" xfId="0" applyFont="1"/>
    <xf numFmtId="4" fontId="9" fillId="0" borderId="16" xfId="1" applyNumberFormat="1" applyFont="1" applyBorder="1" applyAlignment="1">
      <alignment vertical="center"/>
    </xf>
    <xf numFmtId="4" fontId="9" fillId="2" borderId="16" xfId="0" applyNumberFormat="1" applyFont="1" applyFill="1" applyBorder="1" applyAlignment="1">
      <alignment vertical="center" wrapText="1"/>
    </xf>
    <xf numFmtId="4" fontId="9" fillId="2" borderId="12" xfId="0" applyNumberFormat="1" applyFont="1" applyFill="1" applyBorder="1" applyAlignment="1">
      <alignment vertical="center" wrapText="1"/>
    </xf>
    <xf numFmtId="49" fontId="9" fillId="3" borderId="4" xfId="0" quotePrefix="1" applyNumberFormat="1" applyFont="1" applyFill="1" applyBorder="1" applyAlignment="1">
      <alignment horizontal="right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/>
    <xf numFmtId="0" fontId="8" fillId="2" borderId="0" xfId="0" applyFont="1" applyFill="1"/>
    <xf numFmtId="4" fontId="9" fillId="2" borderId="5" xfId="0" quotePrefix="1" applyNumberFormat="1" applyFont="1" applyFill="1" applyBorder="1" applyAlignment="1">
      <alignment horizontal="center" vertical="center" wrapText="1"/>
    </xf>
    <xf numFmtId="4" fontId="9" fillId="2" borderId="5" xfId="0" quotePrefix="1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vertical="center" wrapText="1"/>
    </xf>
    <xf numFmtId="4" fontId="9" fillId="3" borderId="16" xfId="0" quotePrefix="1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4" fontId="9" fillId="2" borderId="27" xfId="0" applyNumberFormat="1" applyFont="1" applyFill="1" applyBorder="1" applyAlignment="1">
      <alignment vertical="center" wrapText="1"/>
    </xf>
    <xf numFmtId="0" fontId="9" fillId="2" borderId="2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4" fontId="9" fillId="2" borderId="15" xfId="0" quotePrefix="1" applyNumberFormat="1" applyFont="1" applyFill="1" applyBorder="1" applyAlignment="1">
      <alignment horizontal="left" vertical="center" wrapText="1"/>
    </xf>
    <xf numFmtId="0" fontId="9" fillId="0" borderId="0" xfId="0" applyFont="1"/>
    <xf numFmtId="0" fontId="11" fillId="2" borderId="1" xfId="0" quotePrefix="1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2" borderId="2" xfId="0" quotePrefix="1" applyNumberFormat="1" applyFont="1" applyFill="1" applyBorder="1" applyAlignment="1">
      <alignment vertical="center" wrapText="1"/>
    </xf>
    <xf numFmtId="4" fontId="9" fillId="2" borderId="4" xfId="0" quotePrefix="1" applyNumberFormat="1" applyFont="1" applyFill="1" applyBorder="1" applyAlignment="1">
      <alignment horizontal="center" vertical="center" wrapText="1"/>
    </xf>
    <xf numFmtId="4" fontId="9" fillId="0" borderId="4" xfId="4" quotePrefix="1" applyNumberFormat="1" applyFont="1" applyBorder="1" applyAlignment="1">
      <alignment horizontal="center" vertical="center" wrapText="1"/>
    </xf>
    <xf numFmtId="0" fontId="9" fillId="0" borderId="16" xfId="4" quotePrefix="1" applyFont="1" applyBorder="1" applyAlignment="1">
      <alignment horizontal="center" vertical="center" wrapText="1"/>
    </xf>
    <xf numFmtId="4" fontId="9" fillId="0" borderId="16" xfId="4" quotePrefix="1" applyNumberFormat="1" applyFont="1" applyBorder="1" applyAlignment="1">
      <alignment horizontal="center" vertical="center" wrapText="1"/>
    </xf>
    <xf numFmtId="4" fontId="9" fillId="0" borderId="16" xfId="4" quotePrefix="1" applyNumberFormat="1" applyFont="1" applyBorder="1" applyAlignment="1">
      <alignment vertical="center" wrapText="1"/>
    </xf>
    <xf numFmtId="0" fontId="9" fillId="0" borderId="16" xfId="0" applyFont="1" applyBorder="1" applyAlignment="1">
      <alignment wrapText="1"/>
    </xf>
    <xf numFmtId="0" fontId="9" fillId="2" borderId="18" xfId="0" applyFont="1" applyFill="1" applyBorder="1" applyAlignment="1">
      <alignment horizontal="left" vertical="center" wrapText="1"/>
    </xf>
    <xf numFmtId="49" fontId="9" fillId="2" borderId="7" xfId="0" quotePrefix="1" applyNumberFormat="1" applyFont="1" applyFill="1" applyBorder="1" applyAlignment="1">
      <alignment horizontal="center" vertical="center" wrapText="1"/>
    </xf>
    <xf numFmtId="4" fontId="9" fillId="2" borderId="10" xfId="0" quotePrefix="1" applyNumberFormat="1" applyFont="1" applyFill="1" applyBorder="1" applyAlignment="1">
      <alignment vertical="center" wrapText="1"/>
    </xf>
    <xf numFmtId="49" fontId="9" fillId="2" borderId="2" xfId="0" quotePrefix="1" applyNumberFormat="1" applyFont="1" applyFill="1" applyBorder="1" applyAlignment="1">
      <alignment horizontal="center" vertical="center" wrapText="1"/>
    </xf>
    <xf numFmtId="4" fontId="9" fillId="3" borderId="4" xfId="1" quotePrefix="1" applyNumberFormat="1" applyFont="1" applyFill="1" applyBorder="1" applyAlignment="1">
      <alignment horizontal="center" vertical="center" wrapText="1"/>
    </xf>
    <xf numFmtId="4" fontId="9" fillId="3" borderId="4" xfId="1" applyNumberFormat="1" applyFont="1" applyFill="1" applyBorder="1" applyAlignment="1">
      <alignment vertical="center" wrapText="1"/>
    </xf>
    <xf numFmtId="0" fontId="9" fillId="3" borderId="16" xfId="1" quotePrefix="1" applyFont="1" applyFill="1" applyBorder="1" applyAlignment="1">
      <alignment horizontal="center" vertical="center" wrapText="1"/>
    </xf>
    <xf numFmtId="4" fontId="9" fillId="3" borderId="16" xfId="1" quotePrefix="1" applyNumberFormat="1" applyFont="1" applyFill="1" applyBorder="1" applyAlignment="1">
      <alignment horizontal="center" vertical="center" wrapText="1"/>
    </xf>
    <xf numFmtId="4" fontId="9" fillId="3" borderId="4" xfId="1" quotePrefix="1" applyNumberFormat="1" applyFont="1" applyFill="1" applyBorder="1" applyAlignment="1">
      <alignment vertical="center" wrapText="1"/>
    </xf>
    <xf numFmtId="49" fontId="9" fillId="2" borderId="5" xfId="0" quotePrefix="1" applyNumberFormat="1" applyFont="1" applyFill="1" applyBorder="1" applyAlignment="1">
      <alignment horizontal="center" vertical="center" wrapText="1"/>
    </xf>
    <xf numFmtId="4" fontId="9" fillId="2" borderId="8" xfId="0" quotePrefix="1" applyNumberFormat="1" applyFont="1" applyFill="1" applyBorder="1" applyAlignment="1">
      <alignment horizontal="left" vertical="center" wrapText="1"/>
    </xf>
    <xf numFmtId="4" fontId="9" fillId="2" borderId="7" xfId="0" quotePrefix="1" applyNumberFormat="1" applyFont="1" applyFill="1" applyBorder="1" applyAlignment="1">
      <alignment horizontal="center" vertical="center" wrapText="1"/>
    </xf>
    <xf numFmtId="4" fontId="9" fillId="2" borderId="7" xfId="0" quotePrefix="1" applyNumberFormat="1" applyFont="1" applyFill="1" applyBorder="1" applyAlignment="1">
      <alignment vertical="center" wrapText="1"/>
    </xf>
    <xf numFmtId="0" fontId="9" fillId="3" borderId="4" xfId="1" quotePrefix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4" fontId="8" fillId="2" borderId="2" xfId="0" applyNumberFormat="1" applyFont="1" applyFill="1" applyBorder="1" applyAlignment="1">
      <alignment horizontal="left" vertical="center" wrapText="1"/>
    </xf>
    <xf numFmtId="4" fontId="9" fillId="0" borderId="16" xfId="3" quotePrefix="1" applyNumberFormat="1" applyFont="1" applyBorder="1" applyAlignment="1">
      <alignment horizontal="center" vertical="center" wrapText="1"/>
    </xf>
    <xf numFmtId="4" fontId="9" fillId="0" borderId="16" xfId="3" quotePrefix="1" applyNumberFormat="1" applyFont="1" applyBorder="1" applyAlignment="1">
      <alignment vertical="center" wrapText="1"/>
    </xf>
    <xf numFmtId="4" fontId="9" fillId="2" borderId="1" xfId="0" quotePrefix="1" applyNumberFormat="1" applyFont="1" applyFill="1" applyBorder="1" applyAlignment="1">
      <alignment vertical="center" wrapText="1"/>
    </xf>
    <xf numFmtId="4" fontId="9" fillId="2" borderId="3" xfId="0" quotePrefix="1" applyNumberFormat="1" applyFont="1" applyFill="1" applyBorder="1" applyAlignment="1">
      <alignment vertical="center" wrapText="1"/>
    </xf>
    <xf numFmtId="4" fontId="9" fillId="2" borderId="8" xfId="0" quotePrefix="1" applyNumberFormat="1" applyFont="1" applyFill="1" applyBorder="1" applyAlignment="1">
      <alignment vertical="center" wrapText="1"/>
    </xf>
    <xf numFmtId="0" fontId="8" fillId="2" borderId="4" xfId="0" quotePrefix="1" applyFont="1" applyFill="1" applyBorder="1" applyAlignment="1">
      <alignment horizontal="center" vertical="center" wrapText="1"/>
    </xf>
    <xf numFmtId="4" fontId="8" fillId="2" borderId="4" xfId="0" quotePrefix="1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4" fontId="4" fillId="0" borderId="0" xfId="0" applyNumberFormat="1" applyFont="1"/>
    <xf numFmtId="49" fontId="9" fillId="2" borderId="4" xfId="0" quotePrefix="1" applyNumberFormat="1" applyFont="1" applyFill="1" applyBorder="1" applyAlignment="1">
      <alignment horizontal="center" vertical="center" wrapText="1"/>
    </xf>
    <xf numFmtId="0" fontId="9" fillId="2" borderId="14" xfId="0" quotePrefix="1" applyFont="1" applyFill="1" applyBorder="1" applyAlignment="1">
      <alignment horizontal="center" vertical="center" wrapText="1"/>
    </xf>
    <xf numFmtId="49" fontId="9" fillId="2" borderId="0" xfId="0" quotePrefix="1" applyNumberFormat="1" applyFont="1" applyFill="1" applyAlignment="1">
      <alignment horizontal="center" vertical="center" wrapText="1"/>
    </xf>
    <xf numFmtId="4" fontId="9" fillId="2" borderId="14" xfId="0" quotePrefix="1" applyNumberFormat="1" applyFont="1" applyFill="1" applyBorder="1" applyAlignment="1">
      <alignment vertical="center" wrapText="1"/>
    </xf>
    <xf numFmtId="0" fontId="4" fillId="0" borderId="4" xfId="0" applyFont="1" applyBorder="1"/>
    <xf numFmtId="0" fontId="9" fillId="0" borderId="4" xfId="0" applyFont="1" applyBorder="1"/>
    <xf numFmtId="2" fontId="9" fillId="0" borderId="4" xfId="0" applyNumberFormat="1" applyFont="1" applyBorder="1" applyAlignment="1">
      <alignment horizontal="right" vertical="center"/>
    </xf>
    <xf numFmtId="4" fontId="8" fillId="2" borderId="4" xfId="0" applyNumberFormat="1" applyFont="1" applyFill="1" applyBorder="1"/>
    <xf numFmtId="0" fontId="7" fillId="0" borderId="0" xfId="0" applyFont="1"/>
    <xf numFmtId="0" fontId="8" fillId="0" borderId="0" xfId="0" applyFont="1"/>
    <xf numFmtId="0" fontId="9" fillId="2" borderId="0" xfId="0" applyFont="1" applyFill="1"/>
    <xf numFmtId="3" fontId="9" fillId="2" borderId="0" xfId="0" applyNumberFormat="1" applyFont="1" applyFill="1"/>
    <xf numFmtId="3" fontId="4" fillId="0" borderId="0" xfId="0" applyNumberFormat="1" applyFont="1"/>
    <xf numFmtId="4" fontId="9" fillId="2" borderId="16" xfId="0" quotePrefix="1" applyNumberFormat="1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4" fillId="0" borderId="0" xfId="0" applyFont="1"/>
    <xf numFmtId="0" fontId="12" fillId="2" borderId="5" xfId="0" applyFont="1" applyFill="1" applyBorder="1" applyAlignment="1">
      <alignment horizontal="center" vertical="center" wrapText="1"/>
    </xf>
    <xf numFmtId="0" fontId="10" fillId="0" borderId="6" xfId="0" applyFont="1" applyBorder="1"/>
    <xf numFmtId="0" fontId="10" fillId="0" borderId="7" xfId="0" applyFont="1" applyBorder="1"/>
    <xf numFmtId="0" fontId="12" fillId="2" borderId="8" xfId="0" applyFont="1" applyFill="1" applyBorder="1" applyAlignment="1">
      <alignment horizontal="center" vertical="center" wrapText="1"/>
    </xf>
    <xf numFmtId="0" fontId="10" fillId="0" borderId="9" xfId="0" applyFont="1" applyBorder="1"/>
    <xf numFmtId="0" fontId="10" fillId="0" borderId="10" xfId="0" applyFont="1" applyBorder="1"/>
    <xf numFmtId="0" fontId="12" fillId="2" borderId="4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12" fillId="2" borderId="3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2" fillId="2" borderId="22" xfId="0" applyFont="1" applyFill="1" applyBorder="1" applyAlignment="1">
      <alignment horizontal="center" vertical="center" wrapText="1"/>
    </xf>
    <xf numFmtId="0" fontId="10" fillId="0" borderId="12" xfId="0" applyFont="1" applyBorder="1"/>
    <xf numFmtId="0" fontId="10" fillId="0" borderId="18" xfId="0" applyFont="1" applyBorder="1"/>
    <xf numFmtId="4" fontId="9" fillId="2" borderId="14" xfId="0" quotePrefix="1" applyNumberFormat="1" applyFont="1" applyFill="1" applyBorder="1" applyAlignment="1">
      <alignment horizontal="left" vertical="center" wrapText="1"/>
    </xf>
    <xf numFmtId="4" fontId="9" fillId="2" borderId="16" xfId="0" quotePrefix="1" applyNumberFormat="1" applyFont="1" applyFill="1" applyBorder="1" applyAlignment="1">
      <alignment horizontal="left" vertical="center" wrapText="1"/>
    </xf>
    <xf numFmtId="4" fontId="9" fillId="2" borderId="15" xfId="0" quotePrefix="1" applyNumberFormat="1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quotePrefix="1" applyFont="1" applyFill="1" applyBorder="1" applyAlignment="1">
      <alignment horizontal="center" vertical="center" wrapText="1"/>
    </xf>
    <xf numFmtId="0" fontId="9" fillId="2" borderId="0" xfId="0" quotePrefix="1" applyFont="1" applyFill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5"/>
  <sheetViews>
    <sheetView tabSelected="1" topLeftCell="B1" zoomScale="77" zoomScaleNormal="77" workbookViewId="0">
      <selection activeCell="F23" sqref="F23:F28"/>
    </sheetView>
  </sheetViews>
  <sheetFormatPr defaultColWidth="9.140625" defaultRowHeight="15" customHeight="1" x14ac:dyDescent="0.2"/>
  <cols>
    <col min="1" max="3" width="12" style="65" customWidth="1"/>
    <col min="4" max="4" width="71.42578125" style="65" customWidth="1"/>
    <col min="5" max="5" width="64.140625" style="65" customWidth="1"/>
    <col min="6" max="6" width="51" style="65" customWidth="1"/>
    <col min="7" max="7" width="0.140625" style="65" hidden="1" customWidth="1"/>
    <col min="8" max="8" width="18.140625" style="65" customWidth="1"/>
    <col min="9" max="9" width="18.42578125" style="65" customWidth="1"/>
    <col min="10" max="10" width="16.7109375" style="65" customWidth="1"/>
    <col min="11" max="11" width="18.42578125" style="65" customWidth="1"/>
    <col min="12" max="12" width="0.140625" style="65" customWidth="1"/>
    <col min="13" max="13" width="5.7109375" style="65" customWidth="1"/>
    <col min="14" max="14" width="14.85546875" style="65" hidden="1" customWidth="1"/>
    <col min="15" max="15" width="16" style="65" customWidth="1"/>
    <col min="16" max="27" width="8.7109375" style="65" customWidth="1"/>
    <col min="28" max="16384" width="9.140625" style="65"/>
  </cols>
  <sheetData>
    <row r="1" spans="1:11" ht="22.5" customHeight="1" x14ac:dyDescent="0.3">
      <c r="H1" s="85" t="s">
        <v>113</v>
      </c>
    </row>
    <row r="2" spans="1:11" ht="18.75" customHeight="1" x14ac:dyDescent="0.3">
      <c r="H2" s="85" t="s">
        <v>168</v>
      </c>
    </row>
    <row r="3" spans="1:11" ht="21.75" customHeight="1" x14ac:dyDescent="0.3">
      <c r="H3" s="85" t="s">
        <v>111</v>
      </c>
    </row>
    <row r="4" spans="1:11" ht="21" customHeight="1" x14ac:dyDescent="0.3">
      <c r="H4" s="85" t="s">
        <v>262</v>
      </c>
    </row>
    <row r="6" spans="1:11" ht="15" customHeight="1" x14ac:dyDescent="0.3">
      <c r="H6" s="85" t="s">
        <v>113</v>
      </c>
      <c r="I6" s="85"/>
      <c r="J6" s="85"/>
    </row>
    <row r="7" spans="1:11" ht="15" customHeight="1" x14ac:dyDescent="0.3">
      <c r="A7" s="71"/>
      <c r="B7" s="71"/>
      <c r="C7" s="71"/>
      <c r="D7" s="71"/>
      <c r="E7" s="71"/>
      <c r="F7" s="71"/>
      <c r="G7" s="71"/>
      <c r="H7" s="85" t="s">
        <v>112</v>
      </c>
      <c r="I7" s="85"/>
      <c r="J7" s="85"/>
    </row>
    <row r="8" spans="1:11" ht="17.25" customHeight="1" x14ac:dyDescent="0.3">
      <c r="A8" s="71"/>
      <c r="B8" s="71"/>
      <c r="C8" s="71"/>
      <c r="D8" s="71"/>
      <c r="E8" s="71"/>
      <c r="F8" s="71"/>
      <c r="G8" s="71"/>
      <c r="H8" s="85" t="s">
        <v>111</v>
      </c>
      <c r="I8" s="85"/>
      <c r="J8" s="85"/>
    </row>
    <row r="9" spans="1:11" ht="18.75" customHeight="1" x14ac:dyDescent="0.3">
      <c r="A9" s="71"/>
      <c r="B9" s="71"/>
      <c r="C9" s="71"/>
      <c r="D9" s="71"/>
      <c r="E9" s="71"/>
      <c r="F9" s="71"/>
      <c r="G9" s="71"/>
      <c r="H9" s="85" t="s">
        <v>153</v>
      </c>
      <c r="I9" s="85"/>
      <c r="J9" s="85"/>
    </row>
    <row r="10" spans="1:11" ht="12.75" hidden="1" customHeight="1" x14ac:dyDescent="0.25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1" ht="2.25" hidden="1" customHeight="1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1" ht="44.25" customHeight="1" x14ac:dyDescent="0.3">
      <c r="A12" s="144" t="s">
        <v>196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</row>
    <row r="13" spans="1:11" ht="27" hidden="1" customHeight="1" x14ac:dyDescent="0.25">
      <c r="A13" s="146"/>
      <c r="B13" s="147"/>
      <c r="C13" s="147"/>
      <c r="D13" s="147"/>
      <c r="E13" s="147"/>
      <c r="F13" s="147"/>
      <c r="G13" s="147"/>
      <c r="H13" s="147"/>
      <c r="I13" s="147"/>
      <c r="J13" s="147"/>
      <c r="K13" s="147"/>
    </row>
    <row r="14" spans="1:11" ht="13.5" customHeight="1" x14ac:dyDescent="0.25">
      <c r="A14" s="86" t="s">
        <v>0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</row>
    <row r="15" spans="1:11" ht="17.25" customHeight="1" x14ac:dyDescent="0.25">
      <c r="A15" s="71" t="s">
        <v>1</v>
      </c>
      <c r="B15" s="71"/>
      <c r="C15" s="71"/>
      <c r="D15" s="71"/>
      <c r="E15" s="71"/>
      <c r="F15" s="71"/>
      <c r="G15" s="71"/>
      <c r="H15" s="71"/>
      <c r="I15" s="71"/>
      <c r="J15" s="71"/>
      <c r="K15" s="71" t="s">
        <v>2</v>
      </c>
    </row>
    <row r="16" spans="1:11" ht="12.75" customHeight="1" x14ac:dyDescent="0.2">
      <c r="A16" s="148" t="s">
        <v>3</v>
      </c>
      <c r="B16" s="148" t="s">
        <v>4</v>
      </c>
      <c r="C16" s="151" t="s">
        <v>5</v>
      </c>
      <c r="D16" s="154" t="s">
        <v>6</v>
      </c>
      <c r="E16" s="158" t="s">
        <v>7</v>
      </c>
      <c r="F16" s="148" t="s">
        <v>8</v>
      </c>
      <c r="G16" s="87"/>
      <c r="H16" s="151" t="s">
        <v>9</v>
      </c>
      <c r="I16" s="151" t="s">
        <v>10</v>
      </c>
      <c r="J16" s="156" t="s">
        <v>11</v>
      </c>
      <c r="K16" s="157"/>
    </row>
    <row r="17" spans="1:12" ht="12.75" customHeight="1" x14ac:dyDescent="0.2">
      <c r="A17" s="149"/>
      <c r="B17" s="149"/>
      <c r="C17" s="152"/>
      <c r="D17" s="155"/>
      <c r="E17" s="159"/>
      <c r="F17" s="149"/>
      <c r="G17" s="17"/>
      <c r="H17" s="152"/>
      <c r="I17" s="152"/>
      <c r="J17" s="148" t="s">
        <v>12</v>
      </c>
      <c r="K17" s="148" t="s">
        <v>13</v>
      </c>
    </row>
    <row r="18" spans="1:12" ht="12.75" customHeight="1" x14ac:dyDescent="0.2">
      <c r="A18" s="149"/>
      <c r="B18" s="149"/>
      <c r="C18" s="152"/>
      <c r="D18" s="155"/>
      <c r="E18" s="159"/>
      <c r="F18" s="149"/>
      <c r="G18" s="17"/>
      <c r="H18" s="152"/>
      <c r="I18" s="152"/>
      <c r="J18" s="149"/>
      <c r="K18" s="149"/>
    </row>
    <row r="19" spans="1:12" ht="82.5" customHeight="1" x14ac:dyDescent="0.2">
      <c r="A19" s="150"/>
      <c r="B19" s="150"/>
      <c r="C19" s="153"/>
      <c r="D19" s="155"/>
      <c r="E19" s="160"/>
      <c r="F19" s="150"/>
      <c r="G19" s="18"/>
      <c r="H19" s="153"/>
      <c r="I19" s="153"/>
      <c r="J19" s="150"/>
      <c r="K19" s="150"/>
    </row>
    <row r="20" spans="1:12" ht="12.75" customHeight="1" x14ac:dyDescent="0.2">
      <c r="A20" s="73">
        <v>1</v>
      </c>
      <c r="B20" s="73">
        <v>2</v>
      </c>
      <c r="C20" s="73">
        <v>3</v>
      </c>
      <c r="D20" s="88">
        <v>4</v>
      </c>
      <c r="E20" s="73">
        <v>5</v>
      </c>
      <c r="F20" s="73">
        <v>6</v>
      </c>
      <c r="G20" s="73"/>
      <c r="H20" s="73">
        <v>7</v>
      </c>
      <c r="I20" s="73">
        <v>8</v>
      </c>
      <c r="J20" s="73">
        <v>9</v>
      </c>
      <c r="K20" s="73">
        <v>10</v>
      </c>
    </row>
    <row r="21" spans="1:12" ht="27.75" customHeight="1" x14ac:dyDescent="0.2">
      <c r="A21" s="89" t="s">
        <v>14</v>
      </c>
      <c r="B21" s="90"/>
      <c r="C21" s="91"/>
      <c r="D21" s="92" t="s">
        <v>15</v>
      </c>
      <c r="E21" s="1"/>
      <c r="F21" s="1"/>
      <c r="G21" s="1"/>
      <c r="H21" s="1">
        <f>SUM(H22:H54)</f>
        <v>98476369</v>
      </c>
      <c r="I21" s="1">
        <f>SUM(I22:I54)</f>
        <v>66398017</v>
      </c>
      <c r="J21" s="1">
        <f>SUM(J22:J54)</f>
        <v>32078352</v>
      </c>
      <c r="K21" s="1">
        <f>SUM(K22:K54)</f>
        <v>30175252</v>
      </c>
    </row>
    <row r="22" spans="1:12" ht="102" customHeight="1" x14ac:dyDescent="0.2">
      <c r="A22" s="28" t="s">
        <v>16</v>
      </c>
      <c r="B22" s="28" t="s">
        <v>17</v>
      </c>
      <c r="C22" s="76" t="s">
        <v>18</v>
      </c>
      <c r="D22" s="24" t="s">
        <v>19</v>
      </c>
      <c r="E22" s="27" t="s">
        <v>155</v>
      </c>
      <c r="F22" s="78" t="s">
        <v>265</v>
      </c>
      <c r="G22" s="27"/>
      <c r="H22" s="10">
        <f>I22+J22</f>
        <v>980200</v>
      </c>
      <c r="I22" s="10">
        <f>713200+100000+12000+75000+80000-51300</f>
        <v>928900</v>
      </c>
      <c r="J22" s="10">
        <f>K22</f>
        <v>51300</v>
      </c>
      <c r="K22" s="10">
        <v>51300</v>
      </c>
      <c r="L22" s="64">
        <v>1</v>
      </c>
    </row>
    <row r="23" spans="1:12" ht="29.25" customHeight="1" x14ac:dyDescent="0.2">
      <c r="A23" s="31" t="s">
        <v>20</v>
      </c>
      <c r="B23" s="31" t="s">
        <v>21</v>
      </c>
      <c r="C23" s="93" t="s">
        <v>22</v>
      </c>
      <c r="D23" s="45" t="s">
        <v>23</v>
      </c>
      <c r="E23" s="173" t="s">
        <v>243</v>
      </c>
      <c r="F23" s="174" t="s">
        <v>266</v>
      </c>
      <c r="G23" s="63"/>
      <c r="H23" s="20">
        <f t="shared" ref="H23:H34" si="0">I23+J23</f>
        <v>19081257</v>
      </c>
      <c r="I23" s="4">
        <f>9004000-67000+31000+380000+707000</f>
        <v>10055000</v>
      </c>
      <c r="J23" s="20">
        <f>4522600-1814343-1101000+250000+2800000-31000+4400000</f>
        <v>9026257</v>
      </c>
      <c r="K23" s="20">
        <f>J23</f>
        <v>9026257</v>
      </c>
      <c r="L23" s="64">
        <v>1</v>
      </c>
    </row>
    <row r="24" spans="1:12" ht="36.75" customHeight="1" x14ac:dyDescent="0.2">
      <c r="A24" s="31" t="s">
        <v>24</v>
      </c>
      <c r="B24" s="31" t="s">
        <v>25</v>
      </c>
      <c r="C24" s="93" t="s">
        <v>26</v>
      </c>
      <c r="D24" s="45" t="s">
        <v>27</v>
      </c>
      <c r="E24" s="173"/>
      <c r="F24" s="174"/>
      <c r="G24" s="63"/>
      <c r="H24" s="20">
        <f t="shared" si="0"/>
        <v>694700</v>
      </c>
      <c r="I24" s="4">
        <f>684700+10000</f>
        <v>694700</v>
      </c>
      <c r="J24" s="20"/>
      <c r="K24" s="20"/>
      <c r="L24" s="64"/>
    </row>
    <row r="25" spans="1:12" ht="39.75" customHeight="1" x14ac:dyDescent="0.2">
      <c r="A25" s="31" t="s">
        <v>28</v>
      </c>
      <c r="B25" s="31" t="s">
        <v>29</v>
      </c>
      <c r="C25" s="93" t="s">
        <v>30</v>
      </c>
      <c r="D25" s="45" t="s">
        <v>31</v>
      </c>
      <c r="E25" s="173"/>
      <c r="F25" s="174"/>
      <c r="G25" s="63"/>
      <c r="H25" s="20">
        <f t="shared" si="0"/>
        <v>296350</v>
      </c>
      <c r="I25" s="4">
        <f>256350+40000</f>
        <v>296350</v>
      </c>
      <c r="J25" s="20"/>
      <c r="K25" s="20"/>
      <c r="L25" s="64"/>
    </row>
    <row r="26" spans="1:12" ht="49.5" customHeight="1" x14ac:dyDescent="0.2">
      <c r="A26" s="31" t="s">
        <v>32</v>
      </c>
      <c r="B26" s="31" t="s">
        <v>33</v>
      </c>
      <c r="C26" s="93" t="s">
        <v>26</v>
      </c>
      <c r="D26" s="45" t="s">
        <v>34</v>
      </c>
      <c r="E26" s="173"/>
      <c r="F26" s="174"/>
      <c r="G26" s="63"/>
      <c r="H26" s="20">
        <f t="shared" si="0"/>
        <v>1123500</v>
      </c>
      <c r="I26" s="4">
        <f>1086500+27000+10000</f>
        <v>1123500</v>
      </c>
      <c r="J26" s="20"/>
      <c r="K26" s="20"/>
      <c r="L26" s="64"/>
    </row>
    <row r="27" spans="1:12" ht="39.75" customHeight="1" x14ac:dyDescent="0.2">
      <c r="A27" s="31" t="s">
        <v>35</v>
      </c>
      <c r="B27" s="31" t="s">
        <v>36</v>
      </c>
      <c r="C27" s="93" t="s">
        <v>37</v>
      </c>
      <c r="D27" s="45" t="s">
        <v>38</v>
      </c>
      <c r="E27" s="173"/>
      <c r="F27" s="174"/>
      <c r="G27" s="63"/>
      <c r="H27" s="20">
        <f t="shared" si="0"/>
        <v>257150</v>
      </c>
      <c r="I27" s="4">
        <v>257150</v>
      </c>
      <c r="J27" s="20"/>
      <c r="K27" s="20"/>
      <c r="L27" s="64"/>
    </row>
    <row r="28" spans="1:12" ht="32.25" customHeight="1" x14ac:dyDescent="0.2">
      <c r="A28" s="31">
        <v>212170</v>
      </c>
      <c r="B28" s="31">
        <v>2170</v>
      </c>
      <c r="C28" s="93" t="s">
        <v>37</v>
      </c>
      <c r="D28" s="45" t="s">
        <v>204</v>
      </c>
      <c r="E28" s="173"/>
      <c r="F28" s="174"/>
      <c r="G28" s="63"/>
      <c r="H28" s="20">
        <f>I28+J28</f>
        <v>6093743</v>
      </c>
      <c r="I28" s="4"/>
      <c r="J28" s="20">
        <f>3178400+2915343</f>
        <v>6093743</v>
      </c>
      <c r="K28" s="20">
        <f>J28</f>
        <v>6093743</v>
      </c>
      <c r="L28" s="64"/>
    </row>
    <row r="29" spans="1:12" ht="64.5" customHeight="1" x14ac:dyDescent="0.3">
      <c r="A29" s="56" t="s">
        <v>140</v>
      </c>
      <c r="B29" s="56" t="s">
        <v>141</v>
      </c>
      <c r="C29" s="94" t="s">
        <v>39</v>
      </c>
      <c r="D29" s="57" t="s">
        <v>142</v>
      </c>
      <c r="E29" s="58" t="s">
        <v>139</v>
      </c>
      <c r="F29" s="54" t="s">
        <v>156</v>
      </c>
      <c r="G29" s="63"/>
      <c r="H29" s="20">
        <f>I29</f>
        <v>100000</v>
      </c>
      <c r="I29" s="4">
        <v>100000</v>
      </c>
      <c r="J29" s="20"/>
      <c r="K29" s="20"/>
      <c r="L29" s="64">
        <v>1</v>
      </c>
    </row>
    <row r="30" spans="1:12" ht="64.5" customHeight="1" x14ac:dyDescent="0.3">
      <c r="A30" s="95" t="s">
        <v>174</v>
      </c>
      <c r="B30" s="95" t="s">
        <v>175</v>
      </c>
      <c r="C30" s="96" t="s">
        <v>39</v>
      </c>
      <c r="D30" s="97" t="s">
        <v>173</v>
      </c>
      <c r="E30" s="98" t="s">
        <v>138</v>
      </c>
      <c r="F30" s="41" t="s">
        <v>245</v>
      </c>
      <c r="G30" s="99"/>
      <c r="H30" s="11">
        <f>I30</f>
        <v>42000</v>
      </c>
      <c r="I30" s="66">
        <f>42000</f>
        <v>42000</v>
      </c>
      <c r="J30" s="67"/>
      <c r="K30" s="68"/>
      <c r="L30" s="64"/>
    </row>
    <row r="31" spans="1:12" ht="78" customHeight="1" x14ac:dyDescent="0.3">
      <c r="A31" s="56" t="s">
        <v>192</v>
      </c>
      <c r="B31" s="56">
        <v>3210</v>
      </c>
      <c r="C31" s="56">
        <v>1050</v>
      </c>
      <c r="D31" s="57" t="s">
        <v>187</v>
      </c>
      <c r="E31" s="58" t="s">
        <v>186</v>
      </c>
      <c r="F31" s="59" t="s">
        <v>195</v>
      </c>
      <c r="G31" s="16"/>
      <c r="H31" s="3">
        <f>I31</f>
        <v>50000</v>
      </c>
      <c r="I31" s="4">
        <v>50000</v>
      </c>
      <c r="J31" s="25"/>
      <c r="K31" s="20"/>
      <c r="L31" s="64"/>
    </row>
    <row r="32" spans="1:12" ht="57" customHeight="1" x14ac:dyDescent="0.2">
      <c r="A32" s="100" t="s">
        <v>199</v>
      </c>
      <c r="B32" s="55">
        <v>4084</v>
      </c>
      <c r="C32" s="100" t="s">
        <v>94</v>
      </c>
      <c r="D32" s="101" t="s">
        <v>162</v>
      </c>
      <c r="E32" s="53" t="s">
        <v>169</v>
      </c>
      <c r="F32" s="140" t="s">
        <v>258</v>
      </c>
      <c r="G32" s="16"/>
      <c r="H32" s="3">
        <f>I32+J32</f>
        <v>1234974</v>
      </c>
      <c r="I32" s="4">
        <v>5917</v>
      </c>
      <c r="J32" s="3">
        <f>430000+580000+179057+40000</f>
        <v>1229057</v>
      </c>
      <c r="K32" s="11">
        <f>J32</f>
        <v>1229057</v>
      </c>
      <c r="L32" s="64"/>
    </row>
    <row r="33" spans="1:14" ht="57.75" customHeight="1" x14ac:dyDescent="0.2">
      <c r="A33" s="7" t="s">
        <v>40</v>
      </c>
      <c r="B33" s="7" t="s">
        <v>41</v>
      </c>
      <c r="C33" s="8" t="s">
        <v>42</v>
      </c>
      <c r="D33" s="9" t="s">
        <v>43</v>
      </c>
      <c r="E33" s="33" t="s">
        <v>125</v>
      </c>
      <c r="F33" s="35" t="s">
        <v>157</v>
      </c>
      <c r="G33" s="2"/>
      <c r="H33" s="3">
        <f t="shared" si="0"/>
        <v>564000</v>
      </c>
      <c r="I33" s="4"/>
      <c r="J33" s="4">
        <v>564000</v>
      </c>
      <c r="K33" s="3"/>
      <c r="L33" s="64">
        <v>1</v>
      </c>
    </row>
    <row r="34" spans="1:14" ht="55.5" customHeight="1" x14ac:dyDescent="0.2">
      <c r="A34" s="102" t="s">
        <v>198</v>
      </c>
      <c r="B34" s="7">
        <v>6020</v>
      </c>
      <c r="C34" s="8" t="s">
        <v>42</v>
      </c>
      <c r="D34" s="9" t="s">
        <v>114</v>
      </c>
      <c r="E34" s="6" t="s">
        <v>115</v>
      </c>
      <c r="F34" s="35" t="s">
        <v>236</v>
      </c>
      <c r="G34" s="2"/>
      <c r="H34" s="3">
        <f t="shared" si="0"/>
        <v>6520000</v>
      </c>
      <c r="I34" s="22">
        <f>4520000+2000000</f>
        <v>6520000</v>
      </c>
      <c r="J34" s="3"/>
      <c r="K34" s="26"/>
      <c r="L34" s="36">
        <v>1</v>
      </c>
    </row>
    <row r="35" spans="1:14" ht="79.5" customHeight="1" x14ac:dyDescent="0.2">
      <c r="A35" s="7" t="s">
        <v>44</v>
      </c>
      <c r="B35" s="7" t="s">
        <v>45</v>
      </c>
      <c r="C35" s="8" t="s">
        <v>42</v>
      </c>
      <c r="D35" s="9" t="s">
        <v>46</v>
      </c>
      <c r="E35" s="6" t="s">
        <v>127</v>
      </c>
      <c r="F35" s="35" t="s">
        <v>259</v>
      </c>
      <c r="G35" s="2"/>
      <c r="H35" s="3">
        <f>I35+J35</f>
        <v>28920000</v>
      </c>
      <c r="I35" s="3">
        <f>26100000+450000-2097107+2097107+630000+450000+480000+600000</f>
        <v>28710000</v>
      </c>
      <c r="J35" s="3">
        <v>210000</v>
      </c>
      <c r="K35" s="3">
        <f>J35</f>
        <v>210000</v>
      </c>
      <c r="L35" s="64">
        <v>1</v>
      </c>
    </row>
    <row r="36" spans="1:14" ht="57.75" customHeight="1" x14ac:dyDescent="0.2">
      <c r="A36" s="7" t="s">
        <v>44</v>
      </c>
      <c r="B36" s="7" t="s">
        <v>45</v>
      </c>
      <c r="C36" s="8" t="s">
        <v>42</v>
      </c>
      <c r="D36" s="9" t="s">
        <v>46</v>
      </c>
      <c r="E36" s="6" t="s">
        <v>126</v>
      </c>
      <c r="F36" s="35" t="s">
        <v>244</v>
      </c>
      <c r="G36" s="2"/>
      <c r="H36" s="10">
        <f t="shared" ref="H36:H44" si="1">I36+J36</f>
        <v>700000</v>
      </c>
      <c r="I36" s="10">
        <f>550000+150000</f>
        <v>700000</v>
      </c>
      <c r="J36" s="20"/>
      <c r="K36" s="10"/>
      <c r="L36" s="64">
        <v>1</v>
      </c>
    </row>
    <row r="37" spans="1:14" ht="0.75" hidden="1" customHeight="1" x14ac:dyDescent="0.2">
      <c r="A37" s="7" t="s">
        <v>47</v>
      </c>
      <c r="B37" s="7" t="s">
        <v>48</v>
      </c>
      <c r="C37" s="8" t="s">
        <v>49</v>
      </c>
      <c r="D37" s="9" t="s">
        <v>50</v>
      </c>
      <c r="E37" s="6" t="s">
        <v>110</v>
      </c>
      <c r="F37" s="35" t="s">
        <v>119</v>
      </c>
      <c r="G37" s="19"/>
      <c r="H37" s="20"/>
      <c r="I37" s="20"/>
      <c r="J37" s="20">
        <v>0</v>
      </c>
      <c r="K37" s="20">
        <v>0</v>
      </c>
      <c r="L37" s="64"/>
    </row>
    <row r="38" spans="1:14" ht="60" customHeight="1" x14ac:dyDescent="0.2">
      <c r="A38" s="69" t="s">
        <v>210</v>
      </c>
      <c r="B38" s="70">
        <v>6091</v>
      </c>
      <c r="C38" s="69" t="s">
        <v>211</v>
      </c>
      <c r="D38" s="24" t="s">
        <v>212</v>
      </c>
      <c r="E38" s="2" t="s">
        <v>120</v>
      </c>
      <c r="F38" s="35" t="s">
        <v>171</v>
      </c>
      <c r="G38" s="32"/>
      <c r="H38" s="10">
        <f t="shared" si="1"/>
        <v>2000000</v>
      </c>
      <c r="I38" s="20"/>
      <c r="J38" s="20">
        <f>K38</f>
        <v>2000000</v>
      </c>
      <c r="K38" s="20">
        <v>2000000</v>
      </c>
      <c r="L38" s="64"/>
      <c r="N38" s="65" t="s">
        <v>227</v>
      </c>
    </row>
    <row r="39" spans="1:14" ht="136.5" customHeight="1" x14ac:dyDescent="0.2">
      <c r="A39" s="28" t="s">
        <v>47</v>
      </c>
      <c r="B39" s="28" t="s">
        <v>48</v>
      </c>
      <c r="C39" s="76" t="s">
        <v>49</v>
      </c>
      <c r="D39" s="24" t="s">
        <v>50</v>
      </c>
      <c r="E39" s="77" t="s">
        <v>110</v>
      </c>
      <c r="F39" s="78" t="s">
        <v>237</v>
      </c>
      <c r="G39" s="32"/>
      <c r="H39" s="40">
        <f>I39</f>
        <v>630000</v>
      </c>
      <c r="I39" s="40">
        <f>200000+50000+15000+230000+135000</f>
        <v>630000</v>
      </c>
      <c r="J39" s="40"/>
      <c r="K39" s="40"/>
      <c r="L39" s="64">
        <v>1</v>
      </c>
    </row>
    <row r="40" spans="1:14" ht="114.75" customHeight="1" x14ac:dyDescent="0.2">
      <c r="A40" s="31" t="s">
        <v>222</v>
      </c>
      <c r="B40" s="31">
        <v>7330</v>
      </c>
      <c r="C40" s="103" t="s">
        <v>207</v>
      </c>
      <c r="D40" s="104" t="s">
        <v>223</v>
      </c>
      <c r="E40" s="80" t="s">
        <v>221</v>
      </c>
      <c r="F40" s="82" t="s">
        <v>231</v>
      </c>
      <c r="G40" s="63"/>
      <c r="H40" s="81">
        <f t="shared" si="1"/>
        <v>1928000</v>
      </c>
      <c r="I40" s="20"/>
      <c r="J40" s="20">
        <f>K40</f>
        <v>1928000</v>
      </c>
      <c r="K40" s="20">
        <f>1500000+428000</f>
        <v>1928000</v>
      </c>
      <c r="L40" s="64"/>
      <c r="N40" s="65" t="s">
        <v>228</v>
      </c>
    </row>
    <row r="41" spans="1:14" ht="63.75" customHeight="1" x14ac:dyDescent="0.2">
      <c r="A41" s="60" t="s">
        <v>205</v>
      </c>
      <c r="B41" s="60" t="s">
        <v>206</v>
      </c>
      <c r="C41" s="61" t="s">
        <v>207</v>
      </c>
      <c r="D41" s="79" t="s">
        <v>208</v>
      </c>
      <c r="E41" s="33" t="s">
        <v>209</v>
      </c>
      <c r="F41" s="41" t="s">
        <v>270</v>
      </c>
      <c r="G41" s="32"/>
      <c r="H41" s="67">
        <f>I41+J41</f>
        <v>403000</v>
      </c>
      <c r="I41" s="67"/>
      <c r="J41" s="67">
        <f>K41</f>
        <v>403000</v>
      </c>
      <c r="K41" s="67">
        <f>100000+20000+100000+183000</f>
        <v>403000</v>
      </c>
      <c r="L41" s="64"/>
    </row>
    <row r="42" spans="1:14" ht="66.75" customHeight="1" x14ac:dyDescent="0.2">
      <c r="A42" s="55" t="s">
        <v>151</v>
      </c>
      <c r="B42" s="105" t="s">
        <v>148</v>
      </c>
      <c r="C42" s="106" t="s">
        <v>149</v>
      </c>
      <c r="D42" s="107" t="s">
        <v>150</v>
      </c>
      <c r="E42" s="6" t="s">
        <v>152</v>
      </c>
      <c r="F42" s="35" t="s">
        <v>267</v>
      </c>
      <c r="G42" s="32"/>
      <c r="H42" s="20">
        <f>I42</f>
        <v>300000</v>
      </c>
      <c r="I42" s="20">
        <f>200000+50000+100000-50000</f>
        <v>300000</v>
      </c>
      <c r="J42" s="20"/>
      <c r="K42" s="20"/>
      <c r="L42" s="64">
        <v>1</v>
      </c>
    </row>
    <row r="43" spans="1:14" ht="66.75" customHeight="1" x14ac:dyDescent="0.2">
      <c r="A43" s="55" t="s">
        <v>151</v>
      </c>
      <c r="B43" s="105" t="s">
        <v>148</v>
      </c>
      <c r="C43" s="106" t="s">
        <v>149</v>
      </c>
      <c r="D43" s="107" t="s">
        <v>150</v>
      </c>
      <c r="E43" s="6" t="s">
        <v>240</v>
      </c>
      <c r="F43" s="78" t="s">
        <v>261</v>
      </c>
      <c r="G43" s="32"/>
      <c r="H43" s="40">
        <f>I43</f>
        <v>150000</v>
      </c>
      <c r="I43" s="40">
        <v>150000</v>
      </c>
      <c r="J43" s="40"/>
      <c r="K43" s="40"/>
      <c r="L43" s="64"/>
    </row>
    <row r="44" spans="1:14" ht="116.25" customHeight="1" x14ac:dyDescent="0.2">
      <c r="A44" s="7" t="s">
        <v>51</v>
      </c>
      <c r="B44" s="7" t="s">
        <v>52</v>
      </c>
      <c r="C44" s="8" t="s">
        <v>53</v>
      </c>
      <c r="D44" s="9" t="s">
        <v>54</v>
      </c>
      <c r="E44" s="6" t="s">
        <v>122</v>
      </c>
      <c r="F44" s="78" t="s">
        <v>268</v>
      </c>
      <c r="G44" s="32"/>
      <c r="H44" s="40">
        <f t="shared" si="1"/>
        <v>17800000</v>
      </c>
      <c r="I44" s="21">
        <f>1000000+1000000+3000000+1100000-300000+1500000+2000000+2500000+200000</f>
        <v>12000000</v>
      </c>
      <c r="J44" s="40">
        <f>1000000+4300000+500000</f>
        <v>5800000</v>
      </c>
      <c r="K44" s="40">
        <f>J44</f>
        <v>5800000</v>
      </c>
      <c r="L44" s="64">
        <v>1</v>
      </c>
    </row>
    <row r="45" spans="1:14" ht="84" customHeight="1" x14ac:dyDescent="0.2">
      <c r="A45" s="108" t="s">
        <v>160</v>
      </c>
      <c r="B45" s="108">
        <v>7660</v>
      </c>
      <c r="C45" s="108" t="s">
        <v>149</v>
      </c>
      <c r="D45" s="24" t="s">
        <v>159</v>
      </c>
      <c r="E45" s="109" t="s">
        <v>110</v>
      </c>
      <c r="F45" s="39" t="s">
        <v>238</v>
      </c>
      <c r="G45" s="34"/>
      <c r="H45" s="40">
        <f>I45+J45</f>
        <v>736000</v>
      </c>
      <c r="I45" s="21"/>
      <c r="J45" s="40">
        <f>226000+510000</f>
        <v>736000</v>
      </c>
      <c r="K45" s="40">
        <v>736000</v>
      </c>
      <c r="L45" s="64"/>
    </row>
    <row r="46" spans="1:14" ht="85.5" customHeight="1" x14ac:dyDescent="0.2">
      <c r="A46" s="60" t="s">
        <v>188</v>
      </c>
      <c r="B46" s="60" t="s">
        <v>189</v>
      </c>
      <c r="C46" s="61" t="s">
        <v>149</v>
      </c>
      <c r="D46" s="62" t="s">
        <v>190</v>
      </c>
      <c r="E46" s="53" t="s">
        <v>191</v>
      </c>
      <c r="F46" s="54" t="s">
        <v>260</v>
      </c>
      <c r="G46" s="63"/>
      <c r="H46" s="20">
        <f>I46+J46</f>
        <v>2311095</v>
      </c>
      <c r="I46" s="4"/>
      <c r="J46" s="20">
        <f>K46</f>
        <v>2311095</v>
      </c>
      <c r="K46" s="20">
        <f>1423054+608000+120000+74541+85500</f>
        <v>2311095</v>
      </c>
      <c r="L46" s="64"/>
    </row>
    <row r="47" spans="1:14" ht="98.25" customHeight="1" x14ac:dyDescent="0.2">
      <c r="A47" s="60" t="s">
        <v>224</v>
      </c>
      <c r="B47" s="60">
        <v>7693</v>
      </c>
      <c r="C47" s="103" t="s">
        <v>149</v>
      </c>
      <c r="D47" s="104" t="s">
        <v>225</v>
      </c>
      <c r="E47" s="2" t="s">
        <v>120</v>
      </c>
      <c r="F47" s="35" t="s">
        <v>253</v>
      </c>
      <c r="G47" s="63"/>
      <c r="H47" s="11">
        <f>I47</f>
        <v>500000</v>
      </c>
      <c r="I47" s="11">
        <v>500000</v>
      </c>
      <c r="J47" s="20"/>
      <c r="K47" s="20"/>
      <c r="L47" s="64"/>
    </row>
    <row r="48" spans="1:14" ht="109.5" customHeight="1" x14ac:dyDescent="0.2">
      <c r="A48" s="55" t="s">
        <v>55</v>
      </c>
      <c r="B48" s="55" t="s">
        <v>56</v>
      </c>
      <c r="C48" s="110" t="s">
        <v>57</v>
      </c>
      <c r="D48" s="111" t="s">
        <v>58</v>
      </c>
      <c r="E48" s="5" t="s">
        <v>121</v>
      </c>
      <c r="F48" s="41" t="s">
        <v>264</v>
      </c>
      <c r="G48" s="5"/>
      <c r="H48" s="11">
        <f>I48+J48</f>
        <v>396300</v>
      </c>
      <c r="I48" s="11">
        <f>466500-30000+100000-347000</f>
        <v>189500</v>
      </c>
      <c r="J48" s="11">
        <f>K48</f>
        <v>206800</v>
      </c>
      <c r="K48" s="11">
        <f>189800+17000</f>
        <v>206800</v>
      </c>
      <c r="L48" s="37">
        <v>1</v>
      </c>
    </row>
    <row r="49" spans="1:14" ht="58.5" customHeight="1" x14ac:dyDescent="0.2">
      <c r="A49" s="102" t="s">
        <v>59</v>
      </c>
      <c r="B49" s="73">
        <v>8220</v>
      </c>
      <c r="C49" s="8" t="s">
        <v>60</v>
      </c>
      <c r="D49" s="9" t="s">
        <v>61</v>
      </c>
      <c r="E49" s="2" t="s">
        <v>123</v>
      </c>
      <c r="F49" s="35" t="s">
        <v>242</v>
      </c>
      <c r="G49" s="2"/>
      <c r="H49" s="3">
        <f>I49</f>
        <v>1340000</v>
      </c>
      <c r="I49" s="3">
        <f>900000+140000+300000</f>
        <v>1340000</v>
      </c>
      <c r="J49" s="3"/>
      <c r="K49" s="3"/>
      <c r="L49" s="37">
        <v>1</v>
      </c>
    </row>
    <row r="50" spans="1:14" ht="55.5" hidden="1" customHeight="1" x14ac:dyDescent="0.2">
      <c r="A50" s="102" t="s">
        <v>130</v>
      </c>
      <c r="B50" s="73">
        <v>8240</v>
      </c>
      <c r="C50" s="8" t="s">
        <v>60</v>
      </c>
      <c r="D50" s="9" t="s">
        <v>129</v>
      </c>
      <c r="E50" s="2" t="s">
        <v>128</v>
      </c>
      <c r="F50" s="35" t="s">
        <v>214</v>
      </c>
      <c r="G50" s="2"/>
      <c r="H50" s="11">
        <f>I50</f>
        <v>0</v>
      </c>
      <c r="I50" s="11">
        <f>1000000-750000-250000</f>
        <v>0</v>
      </c>
      <c r="J50" s="11"/>
      <c r="K50" s="11"/>
      <c r="L50" s="37"/>
    </row>
    <row r="51" spans="1:14" ht="55.5" customHeight="1" x14ac:dyDescent="0.2">
      <c r="A51" s="112" t="s">
        <v>130</v>
      </c>
      <c r="B51" s="112" t="s">
        <v>219</v>
      </c>
      <c r="C51" s="103" t="s">
        <v>60</v>
      </c>
      <c r="D51" s="104" t="s">
        <v>129</v>
      </c>
      <c r="E51" s="2" t="s">
        <v>218</v>
      </c>
      <c r="F51" s="35" t="s">
        <v>249</v>
      </c>
      <c r="G51" s="2"/>
      <c r="H51" s="11">
        <f>I51+K51</f>
        <v>395000</v>
      </c>
      <c r="I51" s="11">
        <f>60000+185000</f>
        <v>245000</v>
      </c>
      <c r="J51" s="11">
        <f>K51</f>
        <v>150000</v>
      </c>
      <c r="K51" s="11">
        <v>150000</v>
      </c>
      <c r="L51" s="37"/>
      <c r="N51" s="65" t="s">
        <v>230</v>
      </c>
    </row>
    <row r="52" spans="1:14" ht="56.25" customHeight="1" x14ac:dyDescent="0.2">
      <c r="A52" s="7" t="s">
        <v>62</v>
      </c>
      <c r="B52" s="7" t="s">
        <v>63</v>
      </c>
      <c r="C52" s="8" t="s">
        <v>64</v>
      </c>
      <c r="D52" s="9" t="s">
        <v>65</v>
      </c>
      <c r="E52" s="2" t="s">
        <v>120</v>
      </c>
      <c r="F52" s="35" t="s">
        <v>250</v>
      </c>
      <c r="G52" s="2"/>
      <c r="H52" s="3">
        <f>I52+J52</f>
        <v>1339100</v>
      </c>
      <c r="I52" s="3">
        <v>0</v>
      </c>
      <c r="J52" s="3">
        <f>233100+236000+870000</f>
        <v>1339100</v>
      </c>
      <c r="K52" s="3"/>
      <c r="L52" s="37">
        <v>1</v>
      </c>
      <c r="N52" s="65" t="s">
        <v>229</v>
      </c>
    </row>
    <row r="53" spans="1:14" ht="60.75" customHeight="1" x14ac:dyDescent="0.3">
      <c r="A53" s="7" t="s">
        <v>66</v>
      </c>
      <c r="B53" s="7" t="s">
        <v>67</v>
      </c>
      <c r="C53" s="8" t="s">
        <v>68</v>
      </c>
      <c r="D53" s="9" t="s">
        <v>197</v>
      </c>
      <c r="E53" s="113" t="s">
        <v>124</v>
      </c>
      <c r="F53" s="35" t="s">
        <v>154</v>
      </c>
      <c r="G53" s="2"/>
      <c r="H53" s="3">
        <f>I53+J53</f>
        <v>1560000</v>
      </c>
      <c r="I53" s="3">
        <v>1560000</v>
      </c>
      <c r="J53" s="3"/>
      <c r="K53" s="3"/>
      <c r="L53" s="36">
        <v>1</v>
      </c>
    </row>
    <row r="54" spans="1:14" ht="60.75" customHeight="1" x14ac:dyDescent="0.3">
      <c r="A54" s="7" t="s">
        <v>216</v>
      </c>
      <c r="B54" s="7">
        <v>9770</v>
      </c>
      <c r="C54" s="102" t="s">
        <v>17</v>
      </c>
      <c r="D54" s="9" t="s">
        <v>193</v>
      </c>
      <c r="E54" s="114" t="s">
        <v>194</v>
      </c>
      <c r="F54" s="59" t="s">
        <v>246</v>
      </c>
      <c r="G54" s="2"/>
      <c r="H54" s="3">
        <f>I54+J54</f>
        <v>30000</v>
      </c>
      <c r="I54" s="3">
        <f>30000-30000</f>
        <v>0</v>
      </c>
      <c r="J54" s="3">
        <v>30000</v>
      </c>
      <c r="K54" s="3">
        <v>30000</v>
      </c>
      <c r="L54" s="36"/>
    </row>
    <row r="55" spans="1:14" ht="30.75" customHeight="1" x14ac:dyDescent="0.3">
      <c r="A55" s="89" t="s">
        <v>167</v>
      </c>
      <c r="B55" s="90"/>
      <c r="C55" s="91"/>
      <c r="D55" s="92" t="s">
        <v>143</v>
      </c>
      <c r="E55" s="113"/>
      <c r="F55" s="35"/>
      <c r="G55" s="2"/>
      <c r="H55" s="1">
        <f>H56</f>
        <v>480000</v>
      </c>
      <c r="I55" s="1">
        <f t="shared" ref="I55:K55" si="2">I56</f>
        <v>480000</v>
      </c>
      <c r="J55" s="1">
        <f t="shared" si="2"/>
        <v>0</v>
      </c>
      <c r="K55" s="1">
        <f t="shared" si="2"/>
        <v>0</v>
      </c>
      <c r="L55" s="36"/>
    </row>
    <row r="56" spans="1:14" ht="66" customHeight="1" x14ac:dyDescent="0.3">
      <c r="A56" s="56" t="s">
        <v>144</v>
      </c>
      <c r="B56" s="56" t="s">
        <v>145</v>
      </c>
      <c r="C56" s="94" t="s">
        <v>146</v>
      </c>
      <c r="D56" s="57" t="s">
        <v>147</v>
      </c>
      <c r="E56" s="113" t="s">
        <v>247</v>
      </c>
      <c r="F56" s="35" t="s">
        <v>241</v>
      </c>
      <c r="G56" s="2"/>
      <c r="H56" s="3">
        <f>I56</f>
        <v>480000</v>
      </c>
      <c r="I56" s="3">
        <v>480000</v>
      </c>
      <c r="J56" s="3"/>
      <c r="K56" s="3"/>
      <c r="L56" s="36">
        <v>1</v>
      </c>
    </row>
    <row r="57" spans="1:14" ht="41.25" customHeight="1" x14ac:dyDescent="0.2">
      <c r="A57" s="89" t="s">
        <v>69</v>
      </c>
      <c r="B57" s="90"/>
      <c r="C57" s="91"/>
      <c r="D57" s="92" t="s">
        <v>70</v>
      </c>
      <c r="E57" s="115"/>
      <c r="F57" s="35"/>
      <c r="G57" s="2"/>
      <c r="H57" s="1">
        <f>SUM(H58:H64)</f>
        <v>11221500</v>
      </c>
      <c r="I57" s="1">
        <f t="shared" ref="I57:K57" si="3">SUM(I58:I64)</f>
        <v>11221500</v>
      </c>
      <c r="J57" s="1">
        <f t="shared" si="3"/>
        <v>0</v>
      </c>
      <c r="K57" s="1">
        <f t="shared" si="3"/>
        <v>0</v>
      </c>
      <c r="L57" s="64"/>
    </row>
    <row r="58" spans="1:14" ht="66" customHeight="1" x14ac:dyDescent="0.2">
      <c r="A58" s="28" t="s">
        <v>131</v>
      </c>
      <c r="B58" s="28">
        <v>3035</v>
      </c>
      <c r="C58" s="29">
        <v>1070</v>
      </c>
      <c r="D58" s="24" t="s">
        <v>132</v>
      </c>
      <c r="E58" s="30" t="s">
        <v>133</v>
      </c>
      <c r="F58" s="39" t="s">
        <v>158</v>
      </c>
      <c r="G58" s="27"/>
      <c r="H58" s="10">
        <f>I58</f>
        <v>350000</v>
      </c>
      <c r="I58" s="42">
        <v>350000</v>
      </c>
      <c r="J58" s="1"/>
      <c r="K58" s="1"/>
      <c r="L58" s="36">
        <v>1</v>
      </c>
    </row>
    <row r="59" spans="1:14" ht="48.75" customHeight="1" x14ac:dyDescent="0.2">
      <c r="A59" s="31" t="s">
        <v>172</v>
      </c>
      <c r="B59" s="31">
        <v>3031</v>
      </c>
      <c r="C59" s="44">
        <v>1030</v>
      </c>
      <c r="D59" s="45" t="s">
        <v>161</v>
      </c>
      <c r="E59" s="170" t="s">
        <v>137</v>
      </c>
      <c r="F59" s="167" t="s">
        <v>255</v>
      </c>
      <c r="G59" s="50"/>
      <c r="H59" s="20">
        <f>I59</f>
        <v>140000</v>
      </c>
      <c r="I59" s="20">
        <f>100000-10000+50000</f>
        <v>140000</v>
      </c>
      <c r="J59" s="14"/>
      <c r="K59" s="1"/>
      <c r="L59" s="36"/>
    </row>
    <row r="60" spans="1:14" ht="41.25" customHeight="1" x14ac:dyDescent="0.2">
      <c r="A60" s="43" t="s">
        <v>134</v>
      </c>
      <c r="B60" s="43">
        <v>3032</v>
      </c>
      <c r="C60" s="116" t="s">
        <v>135</v>
      </c>
      <c r="D60" s="117" t="s">
        <v>136</v>
      </c>
      <c r="E60" s="171"/>
      <c r="F60" s="168"/>
      <c r="G60" s="16"/>
      <c r="H60" s="11">
        <f>I60</f>
        <v>46000</v>
      </c>
      <c r="I60" s="25">
        <f>60000-14000</f>
        <v>46000</v>
      </c>
      <c r="J60" s="1"/>
      <c r="K60" s="1"/>
      <c r="L60" s="64"/>
    </row>
    <row r="61" spans="1:14" ht="83.25" customHeight="1" x14ac:dyDescent="0.2">
      <c r="A61" s="7" t="s">
        <v>72</v>
      </c>
      <c r="B61" s="7" t="s">
        <v>73</v>
      </c>
      <c r="C61" s="8" t="s">
        <v>74</v>
      </c>
      <c r="D61" s="9" t="s">
        <v>75</v>
      </c>
      <c r="E61" s="171"/>
      <c r="F61" s="168"/>
      <c r="G61" s="51"/>
      <c r="H61" s="3">
        <f t="shared" ref="H61:H64" si="4">I61+J61</f>
        <v>1014300</v>
      </c>
      <c r="I61" s="4">
        <f>1000000-200000+100000+114300</f>
        <v>1014300</v>
      </c>
      <c r="J61" s="3"/>
      <c r="K61" s="3"/>
      <c r="L61" s="36">
        <v>1</v>
      </c>
    </row>
    <row r="62" spans="1:14" ht="75.75" customHeight="1" x14ac:dyDescent="0.2">
      <c r="A62" s="7" t="s">
        <v>76</v>
      </c>
      <c r="B62" s="7" t="s">
        <v>77</v>
      </c>
      <c r="C62" s="8" t="s">
        <v>78</v>
      </c>
      <c r="D62" s="9" t="s">
        <v>79</v>
      </c>
      <c r="E62" s="171"/>
      <c r="F62" s="168"/>
      <c r="G62" s="16"/>
      <c r="H62" s="3">
        <f t="shared" si="4"/>
        <v>840000</v>
      </c>
      <c r="I62" s="4">
        <v>840000</v>
      </c>
      <c r="J62" s="3"/>
      <c r="K62" s="3"/>
      <c r="L62" s="64"/>
    </row>
    <row r="63" spans="1:14" ht="54.75" customHeight="1" x14ac:dyDescent="0.2">
      <c r="A63" s="7" t="s">
        <v>80</v>
      </c>
      <c r="B63" s="7" t="s">
        <v>81</v>
      </c>
      <c r="C63" s="8" t="s">
        <v>71</v>
      </c>
      <c r="D63" s="9" t="s">
        <v>82</v>
      </c>
      <c r="E63" s="171"/>
      <c r="F63" s="168"/>
      <c r="G63" s="16"/>
      <c r="H63" s="3">
        <f t="shared" si="4"/>
        <v>150000</v>
      </c>
      <c r="I63" s="4">
        <f>150000</f>
        <v>150000</v>
      </c>
      <c r="J63" s="3"/>
      <c r="K63" s="3"/>
      <c r="L63" s="64"/>
    </row>
    <row r="64" spans="1:14" ht="48.75" customHeight="1" x14ac:dyDescent="0.2">
      <c r="A64" s="7" t="s">
        <v>83</v>
      </c>
      <c r="B64" s="7" t="s">
        <v>84</v>
      </c>
      <c r="C64" s="8" t="s">
        <v>85</v>
      </c>
      <c r="D64" s="9" t="s">
        <v>86</v>
      </c>
      <c r="E64" s="172"/>
      <c r="F64" s="169"/>
      <c r="G64" s="16"/>
      <c r="H64" s="3">
        <f t="shared" si="4"/>
        <v>8681200</v>
      </c>
      <c r="I64" s="4">
        <f>5069500+600000+400000+802000+10000+1000000+799700</f>
        <v>8681200</v>
      </c>
      <c r="J64" s="3"/>
      <c r="K64" s="3"/>
      <c r="L64" s="64"/>
    </row>
    <row r="65" spans="1:15" ht="42" customHeight="1" x14ac:dyDescent="0.2">
      <c r="A65" s="89" t="s">
        <v>87</v>
      </c>
      <c r="B65" s="90"/>
      <c r="C65" s="91"/>
      <c r="D65" s="92" t="s">
        <v>88</v>
      </c>
      <c r="E65" s="118"/>
      <c r="F65" s="20"/>
      <c r="G65" s="13"/>
      <c r="H65" s="14">
        <f>SUM(H66:H73)</f>
        <v>5476550</v>
      </c>
      <c r="I65" s="14">
        <f>SUM(I66:I73)</f>
        <v>5476550</v>
      </c>
      <c r="J65" s="14">
        <f>SUM(J66:J72)</f>
        <v>0</v>
      </c>
      <c r="K65" s="14">
        <f>SUM(K66:K72)</f>
        <v>0</v>
      </c>
      <c r="L65" s="64"/>
    </row>
    <row r="66" spans="1:15" ht="60.75" customHeight="1" x14ac:dyDescent="0.2">
      <c r="A66" s="7" t="s">
        <v>89</v>
      </c>
      <c r="B66" s="7" t="s">
        <v>90</v>
      </c>
      <c r="C66" s="8" t="s">
        <v>39</v>
      </c>
      <c r="D66" s="9" t="s">
        <v>91</v>
      </c>
      <c r="E66" s="24" t="s">
        <v>116</v>
      </c>
      <c r="F66" s="15" t="s">
        <v>256</v>
      </c>
      <c r="G66" s="12"/>
      <c r="H66" s="3">
        <f>I66</f>
        <v>262000</v>
      </c>
      <c r="I66" s="3">
        <f>162000+50000+50000</f>
        <v>262000</v>
      </c>
      <c r="J66" s="3"/>
      <c r="K66" s="3"/>
      <c r="L66" s="64">
        <v>1</v>
      </c>
    </row>
    <row r="67" spans="1:15" ht="41.25" customHeight="1" x14ac:dyDescent="0.2">
      <c r="A67" s="7" t="s">
        <v>92</v>
      </c>
      <c r="B67" s="7" t="s">
        <v>93</v>
      </c>
      <c r="C67" s="8" t="s">
        <v>94</v>
      </c>
      <c r="D67" s="119" t="s">
        <v>95</v>
      </c>
      <c r="E67" s="161" t="s">
        <v>215</v>
      </c>
      <c r="F67" s="164" t="s">
        <v>269</v>
      </c>
      <c r="G67" s="16"/>
      <c r="H67" s="3">
        <f>I67</f>
        <v>514100</v>
      </c>
      <c r="I67" s="3">
        <f>464100+50000</f>
        <v>514100</v>
      </c>
      <c r="J67" s="3"/>
      <c r="K67" s="3"/>
      <c r="L67" s="64"/>
    </row>
    <row r="68" spans="1:15" ht="32.25" customHeight="1" x14ac:dyDescent="0.2">
      <c r="A68" s="7" t="s">
        <v>96</v>
      </c>
      <c r="B68" s="7" t="s">
        <v>97</v>
      </c>
      <c r="C68" s="8" t="s">
        <v>94</v>
      </c>
      <c r="D68" s="119" t="s">
        <v>98</v>
      </c>
      <c r="E68" s="162"/>
      <c r="F68" s="165"/>
      <c r="G68" s="16"/>
      <c r="H68" s="3">
        <f>I68+J68</f>
        <v>525100</v>
      </c>
      <c r="I68" s="4">
        <f>450100+50000+25000</f>
        <v>525100</v>
      </c>
      <c r="J68" s="3"/>
      <c r="K68" s="3"/>
      <c r="L68" s="36">
        <v>1</v>
      </c>
    </row>
    <row r="69" spans="1:15" ht="37.5" customHeight="1" x14ac:dyDescent="0.2">
      <c r="A69" s="7" t="s">
        <v>99</v>
      </c>
      <c r="B69" s="7" t="s">
        <v>100</v>
      </c>
      <c r="C69" s="8" t="s">
        <v>101</v>
      </c>
      <c r="D69" s="119" t="s">
        <v>102</v>
      </c>
      <c r="E69" s="161" t="s">
        <v>232</v>
      </c>
      <c r="F69" s="164" t="s">
        <v>257</v>
      </c>
      <c r="G69" s="16"/>
      <c r="H69" s="3">
        <f t="shared" ref="H69" si="5">I69+J69</f>
        <v>395000</v>
      </c>
      <c r="I69" s="4">
        <f>370000+25000+150000+96000-246000</f>
        <v>395000</v>
      </c>
      <c r="J69" s="3"/>
      <c r="K69" s="3"/>
      <c r="L69" s="64"/>
    </row>
    <row r="70" spans="1:15" ht="45.75" customHeight="1" x14ac:dyDescent="0.2">
      <c r="A70" s="7" t="s">
        <v>103</v>
      </c>
      <c r="B70" s="7" t="s">
        <v>104</v>
      </c>
      <c r="C70" s="8" t="s">
        <v>101</v>
      </c>
      <c r="D70" s="119" t="s">
        <v>105</v>
      </c>
      <c r="E70" s="163"/>
      <c r="F70" s="166"/>
      <c r="G70" s="16"/>
      <c r="H70" s="3">
        <f>I70</f>
        <v>619000</v>
      </c>
      <c r="I70" s="4">
        <f>258000+115000+246000</f>
        <v>619000</v>
      </c>
      <c r="J70" s="3"/>
      <c r="K70" s="3"/>
      <c r="L70" s="64"/>
    </row>
    <row r="71" spans="1:15" ht="30.75" customHeight="1" x14ac:dyDescent="0.2">
      <c r="A71" s="28" t="s">
        <v>106</v>
      </c>
      <c r="B71" s="28" t="s">
        <v>107</v>
      </c>
      <c r="C71" s="76" t="s">
        <v>101</v>
      </c>
      <c r="D71" s="120" t="s">
        <v>108</v>
      </c>
      <c r="E71" s="163"/>
      <c r="F71" s="166"/>
      <c r="G71" s="16"/>
      <c r="H71" s="10">
        <f>I71</f>
        <v>1726350</v>
      </c>
      <c r="I71" s="21">
        <v>1726350</v>
      </c>
      <c r="J71" s="10"/>
      <c r="K71" s="10"/>
      <c r="L71" s="64"/>
    </row>
    <row r="72" spans="1:15" ht="51" customHeight="1" x14ac:dyDescent="0.2">
      <c r="A72" s="31">
        <v>1015062</v>
      </c>
      <c r="B72" s="31">
        <v>5062</v>
      </c>
      <c r="C72" s="76" t="s">
        <v>101</v>
      </c>
      <c r="D72" s="45" t="s">
        <v>117</v>
      </c>
      <c r="E72" s="162"/>
      <c r="F72" s="165"/>
      <c r="G72" s="34"/>
      <c r="H72" s="10">
        <f>I72</f>
        <v>835000</v>
      </c>
      <c r="I72" s="21">
        <f>1115000-600000+180000+140000</f>
        <v>835000</v>
      </c>
      <c r="J72" s="20"/>
      <c r="K72" s="20"/>
      <c r="L72" s="36">
        <v>1</v>
      </c>
    </row>
    <row r="73" spans="1:15" ht="51" customHeight="1" x14ac:dyDescent="0.2">
      <c r="A73" s="31">
        <v>1015062</v>
      </c>
      <c r="B73" s="31">
        <v>5062</v>
      </c>
      <c r="C73" s="76" t="s">
        <v>101</v>
      </c>
      <c r="D73" s="45" t="s">
        <v>117</v>
      </c>
      <c r="E73" s="138" t="s">
        <v>252</v>
      </c>
      <c r="F73" s="83" t="s">
        <v>233</v>
      </c>
      <c r="G73" s="34"/>
      <c r="H73" s="20">
        <f>I73</f>
        <v>600000</v>
      </c>
      <c r="I73" s="21">
        <v>600000</v>
      </c>
      <c r="J73" s="20"/>
      <c r="K73" s="20"/>
      <c r="L73" s="36"/>
    </row>
    <row r="74" spans="1:15" ht="28.5" customHeight="1" x14ac:dyDescent="0.2">
      <c r="A74" s="121">
        <v>3700000</v>
      </c>
      <c r="B74" s="121"/>
      <c r="C74" s="122"/>
      <c r="D74" s="23" t="s">
        <v>164</v>
      </c>
      <c r="E74" s="47"/>
      <c r="F74" s="123"/>
      <c r="G74" s="48">
        <v>450000</v>
      </c>
      <c r="H74" s="49">
        <f>SUM(H75:H92)</f>
        <v>13963000</v>
      </c>
      <c r="I74" s="49">
        <f t="shared" ref="I74:K74" si="6">SUM(I75:I92)</f>
        <v>5371618</v>
      </c>
      <c r="J74" s="49">
        <f t="shared" si="6"/>
        <v>8591382</v>
      </c>
      <c r="K74" s="49">
        <f t="shared" si="6"/>
        <v>8591382</v>
      </c>
      <c r="L74" s="36"/>
      <c r="O74" s="124"/>
    </row>
    <row r="75" spans="1:15" ht="46.5" customHeight="1" x14ac:dyDescent="0.2">
      <c r="A75" s="7" t="s">
        <v>239</v>
      </c>
      <c r="B75" s="7">
        <v>9770</v>
      </c>
      <c r="C75" s="102" t="s">
        <v>17</v>
      </c>
      <c r="D75" s="9" t="s">
        <v>193</v>
      </c>
      <c r="E75" s="38" t="s">
        <v>220</v>
      </c>
      <c r="F75" s="83" t="s">
        <v>234</v>
      </c>
      <c r="G75" s="48"/>
      <c r="H75" s="20">
        <f>I75+J75</f>
        <v>100000</v>
      </c>
      <c r="I75" s="20"/>
      <c r="J75" s="20">
        <v>100000</v>
      </c>
      <c r="K75" s="20">
        <v>100000</v>
      </c>
      <c r="L75" s="36"/>
    </row>
    <row r="76" spans="1:15" ht="58.5" customHeight="1" x14ac:dyDescent="0.3">
      <c r="A76" s="7" t="s">
        <v>239</v>
      </c>
      <c r="B76" s="7">
        <v>9770</v>
      </c>
      <c r="C76" s="102" t="s">
        <v>17</v>
      </c>
      <c r="D76" s="9" t="s">
        <v>193</v>
      </c>
      <c r="E76" s="58" t="s">
        <v>218</v>
      </c>
      <c r="F76" s="54" t="s">
        <v>251</v>
      </c>
      <c r="G76" s="48"/>
      <c r="H76" s="20">
        <f>I76+J76</f>
        <v>1000000</v>
      </c>
      <c r="I76" s="20">
        <v>150000</v>
      </c>
      <c r="J76" s="20">
        <v>850000</v>
      </c>
      <c r="K76" s="20">
        <v>850000</v>
      </c>
      <c r="L76" s="36"/>
    </row>
    <row r="77" spans="1:15" ht="70.5" customHeight="1" x14ac:dyDescent="0.2">
      <c r="A77" s="31">
        <v>3719800</v>
      </c>
      <c r="B77" s="31">
        <v>9800</v>
      </c>
      <c r="C77" s="125" t="s">
        <v>17</v>
      </c>
      <c r="D77" s="45" t="s">
        <v>163</v>
      </c>
      <c r="E77" s="38" t="s">
        <v>226</v>
      </c>
      <c r="F77" s="54" t="s">
        <v>235</v>
      </c>
      <c r="G77" s="48"/>
      <c r="H77" s="20">
        <f>I77</f>
        <v>200000</v>
      </c>
      <c r="I77" s="20">
        <v>200000</v>
      </c>
      <c r="J77" s="49"/>
      <c r="K77" s="49"/>
      <c r="L77" s="36"/>
    </row>
    <row r="78" spans="1:15" ht="70.5" customHeight="1" x14ac:dyDescent="0.2">
      <c r="A78" s="31">
        <v>3719800</v>
      </c>
      <c r="B78" s="31">
        <v>9800</v>
      </c>
      <c r="C78" s="125" t="s">
        <v>17</v>
      </c>
      <c r="D78" s="45" t="s">
        <v>163</v>
      </c>
      <c r="E78" s="38" t="s">
        <v>165</v>
      </c>
      <c r="F78" s="54" t="s">
        <v>176</v>
      </c>
      <c r="G78" s="46">
        <v>250000</v>
      </c>
      <c r="H78" s="20">
        <f>I78</f>
        <v>300000</v>
      </c>
      <c r="I78" s="4">
        <v>300000</v>
      </c>
      <c r="J78" s="20"/>
      <c r="K78" s="20"/>
      <c r="L78" s="36"/>
    </row>
    <row r="79" spans="1:15" ht="56.25" customHeight="1" x14ac:dyDescent="0.2">
      <c r="A79" s="126">
        <v>3719800</v>
      </c>
      <c r="B79" s="126">
        <v>9800</v>
      </c>
      <c r="C79" s="127" t="s">
        <v>17</v>
      </c>
      <c r="D79" s="45" t="s">
        <v>163</v>
      </c>
      <c r="E79" s="84" t="s">
        <v>166</v>
      </c>
      <c r="F79" s="39" t="s">
        <v>248</v>
      </c>
      <c r="G79" s="52">
        <v>200000</v>
      </c>
      <c r="H79" s="40">
        <f>I79+J79</f>
        <v>1138000</v>
      </c>
      <c r="I79" s="21">
        <f>65000+23000+50000</f>
        <v>138000</v>
      </c>
      <c r="J79" s="40">
        <v>1000000</v>
      </c>
      <c r="K79" s="40">
        <f>J79</f>
        <v>1000000</v>
      </c>
      <c r="L79" s="36"/>
    </row>
    <row r="80" spans="1:15" ht="56.25" customHeight="1" x14ac:dyDescent="0.2">
      <c r="A80" s="126">
        <v>3719800</v>
      </c>
      <c r="B80" s="126">
        <v>9800</v>
      </c>
      <c r="C80" s="125" t="s">
        <v>17</v>
      </c>
      <c r="D80" s="128" t="s">
        <v>163</v>
      </c>
      <c r="E80" s="53" t="s">
        <v>217</v>
      </c>
      <c r="F80" s="139" t="s">
        <v>254</v>
      </c>
      <c r="G80" s="52"/>
      <c r="H80" s="40">
        <f>I80+J80</f>
        <v>125000</v>
      </c>
      <c r="I80" s="21">
        <f>25000+4618</f>
        <v>29618</v>
      </c>
      <c r="J80" s="40">
        <f>K80</f>
        <v>95382</v>
      </c>
      <c r="K80" s="40">
        <f>100000-4618</f>
        <v>95382</v>
      </c>
      <c r="L80" s="36"/>
    </row>
    <row r="81" spans="1:15" ht="47.25" customHeight="1" x14ac:dyDescent="0.2">
      <c r="A81" s="31">
        <v>3719800</v>
      </c>
      <c r="B81" s="31">
        <v>9800</v>
      </c>
      <c r="C81" s="125" t="s">
        <v>17</v>
      </c>
      <c r="D81" s="45" t="s">
        <v>163</v>
      </c>
      <c r="E81" s="53" t="s">
        <v>182</v>
      </c>
      <c r="F81" s="54" t="s">
        <v>181</v>
      </c>
      <c r="G81" s="46"/>
      <c r="H81" s="20">
        <f>I81+J81</f>
        <v>250000</v>
      </c>
      <c r="I81" s="4"/>
      <c r="J81" s="20">
        <v>250000</v>
      </c>
      <c r="K81" s="20">
        <f>J81</f>
        <v>250000</v>
      </c>
      <c r="L81" s="36"/>
    </row>
    <row r="82" spans="1:15" ht="40.5" customHeight="1" x14ac:dyDescent="0.3">
      <c r="A82" s="126">
        <v>3719800</v>
      </c>
      <c r="B82" s="126">
        <v>9800</v>
      </c>
      <c r="C82" s="125" t="s">
        <v>17</v>
      </c>
      <c r="D82" s="128" t="s">
        <v>163</v>
      </c>
      <c r="E82" s="58" t="s">
        <v>183</v>
      </c>
      <c r="F82" s="39" t="s">
        <v>180</v>
      </c>
      <c r="G82" s="129"/>
      <c r="H82" s="20">
        <f>I82+J82</f>
        <v>250000</v>
      </c>
      <c r="I82" s="130"/>
      <c r="J82" s="131">
        <v>250000</v>
      </c>
      <c r="K82" s="131">
        <f>J82</f>
        <v>250000</v>
      </c>
      <c r="L82" s="36"/>
    </row>
    <row r="83" spans="1:15" ht="40.5" customHeight="1" x14ac:dyDescent="0.3">
      <c r="A83" s="126">
        <v>3719800</v>
      </c>
      <c r="B83" s="126">
        <v>9800</v>
      </c>
      <c r="C83" s="125" t="s">
        <v>17</v>
      </c>
      <c r="D83" s="128" t="s">
        <v>163</v>
      </c>
      <c r="E83" s="58" t="s">
        <v>184</v>
      </c>
      <c r="F83" s="39" t="s">
        <v>179</v>
      </c>
      <c r="G83" s="129"/>
      <c r="H83" s="20">
        <f t="shared" ref="H83:H84" si="7">I83+J83</f>
        <v>500000</v>
      </c>
      <c r="I83" s="130"/>
      <c r="J83" s="131">
        <v>500000</v>
      </c>
      <c r="K83" s="131">
        <f t="shared" ref="K83:K84" si="8">J83</f>
        <v>500000</v>
      </c>
      <c r="L83" s="36"/>
    </row>
    <row r="84" spans="1:15" ht="40.5" customHeight="1" x14ac:dyDescent="0.3">
      <c r="A84" s="126">
        <v>3719800</v>
      </c>
      <c r="B84" s="126">
        <v>9800</v>
      </c>
      <c r="C84" s="125" t="s">
        <v>17</v>
      </c>
      <c r="D84" s="128" t="s">
        <v>163</v>
      </c>
      <c r="E84" s="58" t="s">
        <v>184</v>
      </c>
      <c r="F84" s="39" t="s">
        <v>177</v>
      </c>
      <c r="G84" s="129"/>
      <c r="H84" s="20">
        <f t="shared" si="7"/>
        <v>250000</v>
      </c>
      <c r="I84" s="130"/>
      <c r="J84" s="131">
        <v>250000</v>
      </c>
      <c r="K84" s="131">
        <f t="shared" si="8"/>
        <v>250000</v>
      </c>
      <c r="L84" s="36"/>
    </row>
    <row r="85" spans="1:15" ht="40.5" customHeight="1" x14ac:dyDescent="0.3">
      <c r="A85" s="126">
        <v>3719800</v>
      </c>
      <c r="B85" s="126">
        <v>9800</v>
      </c>
      <c r="C85" s="125" t="s">
        <v>17</v>
      </c>
      <c r="D85" s="128" t="s">
        <v>163</v>
      </c>
      <c r="E85" s="58" t="s">
        <v>183</v>
      </c>
      <c r="F85" s="39" t="s">
        <v>178</v>
      </c>
      <c r="G85" s="129"/>
      <c r="H85" s="20">
        <f>I85+J85</f>
        <v>500000</v>
      </c>
      <c r="I85" s="4"/>
      <c r="J85" s="20">
        <v>500000</v>
      </c>
      <c r="K85" s="20">
        <f>J85</f>
        <v>500000</v>
      </c>
      <c r="L85" s="36"/>
    </row>
    <row r="86" spans="1:15" ht="40.5" customHeight="1" x14ac:dyDescent="0.3">
      <c r="A86" s="126">
        <v>3719800</v>
      </c>
      <c r="B86" s="126">
        <v>9800</v>
      </c>
      <c r="C86" s="125" t="s">
        <v>17</v>
      </c>
      <c r="D86" s="128" t="s">
        <v>163</v>
      </c>
      <c r="E86" s="58" t="s">
        <v>183</v>
      </c>
      <c r="F86" s="39" t="s">
        <v>185</v>
      </c>
      <c r="G86" s="129"/>
      <c r="H86" s="20">
        <f t="shared" ref="H86" si="9">I86+J86</f>
        <v>250000</v>
      </c>
      <c r="I86" s="130"/>
      <c r="J86" s="131">
        <v>250000</v>
      </c>
      <c r="K86" s="131">
        <f t="shared" ref="K86" si="10">J86</f>
        <v>250000</v>
      </c>
      <c r="L86" s="36"/>
    </row>
    <row r="87" spans="1:15" ht="40.5" customHeight="1" x14ac:dyDescent="0.3">
      <c r="A87" s="126">
        <v>3719800</v>
      </c>
      <c r="B87" s="126">
        <v>9800</v>
      </c>
      <c r="C87" s="125" t="s">
        <v>17</v>
      </c>
      <c r="D87" s="128" t="s">
        <v>163</v>
      </c>
      <c r="E87" s="58" t="s">
        <v>183</v>
      </c>
      <c r="F87" s="39" t="s">
        <v>200</v>
      </c>
      <c r="G87" s="129"/>
      <c r="H87" s="20">
        <f t="shared" ref="H87:H90" si="11">I87+J87</f>
        <v>400000</v>
      </c>
      <c r="I87" s="130">
        <v>254000</v>
      </c>
      <c r="J87" s="131">
        <f>400000-254000</f>
        <v>146000</v>
      </c>
      <c r="K87" s="131">
        <f t="shared" ref="K87:K90" si="12">J87</f>
        <v>146000</v>
      </c>
      <c r="L87" s="36"/>
    </row>
    <row r="88" spans="1:15" ht="40.5" customHeight="1" x14ac:dyDescent="0.3">
      <c r="A88" s="126">
        <v>3719800</v>
      </c>
      <c r="B88" s="126">
        <v>9800</v>
      </c>
      <c r="C88" s="125" t="s">
        <v>17</v>
      </c>
      <c r="D88" s="128" t="s">
        <v>163</v>
      </c>
      <c r="E88" s="58" t="s">
        <v>183</v>
      </c>
      <c r="F88" s="39" t="s">
        <v>201</v>
      </c>
      <c r="G88" s="129"/>
      <c r="H88" s="20">
        <f t="shared" si="11"/>
        <v>200000</v>
      </c>
      <c r="I88" s="130"/>
      <c r="J88" s="131">
        <v>200000</v>
      </c>
      <c r="K88" s="131">
        <f t="shared" si="12"/>
        <v>200000</v>
      </c>
      <c r="L88" s="36"/>
    </row>
    <row r="89" spans="1:15" ht="40.5" customHeight="1" x14ac:dyDescent="0.3">
      <c r="A89" s="126">
        <v>3719800</v>
      </c>
      <c r="B89" s="126">
        <v>9800</v>
      </c>
      <c r="C89" s="125" t="s">
        <v>17</v>
      </c>
      <c r="D89" s="128" t="s">
        <v>163</v>
      </c>
      <c r="E89" s="58" t="s">
        <v>183</v>
      </c>
      <c r="F89" s="39" t="s">
        <v>202</v>
      </c>
      <c r="G89" s="129"/>
      <c r="H89" s="20">
        <f t="shared" si="11"/>
        <v>200000</v>
      </c>
      <c r="I89" s="130"/>
      <c r="J89" s="131">
        <v>200000</v>
      </c>
      <c r="K89" s="131">
        <f t="shared" si="12"/>
        <v>200000</v>
      </c>
      <c r="L89" s="36"/>
    </row>
    <row r="90" spans="1:15" ht="40.5" customHeight="1" x14ac:dyDescent="0.3">
      <c r="A90" s="126">
        <v>3719800</v>
      </c>
      <c r="B90" s="126">
        <v>9800</v>
      </c>
      <c r="C90" s="125" t="s">
        <v>17</v>
      </c>
      <c r="D90" s="128" t="s">
        <v>163</v>
      </c>
      <c r="E90" s="58" t="s">
        <v>183</v>
      </c>
      <c r="F90" s="39" t="s">
        <v>203</v>
      </c>
      <c r="G90" s="129"/>
      <c r="H90" s="20">
        <f t="shared" si="11"/>
        <v>200000</v>
      </c>
      <c r="I90" s="130">
        <v>200000</v>
      </c>
      <c r="J90" s="131"/>
      <c r="K90" s="131">
        <f t="shared" si="12"/>
        <v>0</v>
      </c>
      <c r="L90" s="36"/>
    </row>
    <row r="91" spans="1:15" ht="40.5" customHeight="1" x14ac:dyDescent="0.3">
      <c r="A91" s="126">
        <v>3719800</v>
      </c>
      <c r="B91" s="126">
        <v>9800</v>
      </c>
      <c r="C91" s="125" t="s">
        <v>17</v>
      </c>
      <c r="D91" s="128" t="s">
        <v>163</v>
      </c>
      <c r="E91" s="58" t="s">
        <v>183</v>
      </c>
      <c r="F91" s="39" t="s">
        <v>213</v>
      </c>
      <c r="G91" s="129"/>
      <c r="H91" s="20">
        <f t="shared" ref="H91:H92" si="13">I91+J91</f>
        <v>500000</v>
      </c>
      <c r="I91" s="130"/>
      <c r="J91" s="131">
        <v>500000</v>
      </c>
      <c r="K91" s="131">
        <f t="shared" ref="K91:K92" si="14">J91</f>
        <v>500000</v>
      </c>
      <c r="L91" s="36"/>
      <c r="M91" s="65">
        <v>1</v>
      </c>
    </row>
    <row r="92" spans="1:15" ht="67.5" customHeight="1" x14ac:dyDescent="0.3">
      <c r="A92" s="126">
        <v>3719800</v>
      </c>
      <c r="B92" s="126">
        <v>9800</v>
      </c>
      <c r="C92" s="125" t="s">
        <v>17</v>
      </c>
      <c r="D92" s="128" t="s">
        <v>163</v>
      </c>
      <c r="E92" s="58" t="s">
        <v>218</v>
      </c>
      <c r="F92" s="139" t="s">
        <v>263</v>
      </c>
      <c r="G92" s="129"/>
      <c r="H92" s="20">
        <f t="shared" si="13"/>
        <v>7600000</v>
      </c>
      <c r="I92" s="130">
        <f>1500000+500000+700000+1400000</f>
        <v>4100000</v>
      </c>
      <c r="J92" s="131">
        <f>1500000+300000+300000+500000+900000</f>
        <v>3500000</v>
      </c>
      <c r="K92" s="131">
        <f t="shared" si="14"/>
        <v>3500000</v>
      </c>
      <c r="L92" s="36"/>
      <c r="O92" s="124">
        <f>SUM(H77:H92)</f>
        <v>12863000</v>
      </c>
    </row>
    <row r="93" spans="1:15" ht="24" customHeight="1" x14ac:dyDescent="0.3">
      <c r="A93" s="141" t="s">
        <v>170</v>
      </c>
      <c r="B93" s="142"/>
      <c r="C93" s="143"/>
      <c r="D93" s="74"/>
      <c r="E93" s="23"/>
      <c r="F93" s="74"/>
      <c r="G93" s="132"/>
      <c r="H93" s="132">
        <f>H74+H65+H57+H55+H21</f>
        <v>129617419</v>
      </c>
      <c r="I93" s="132">
        <f>I74+I65+I57+I55+I21</f>
        <v>88947685</v>
      </c>
      <c r="J93" s="132">
        <f>J74+J65+J57+J55+J21</f>
        <v>40669734</v>
      </c>
      <c r="K93" s="132">
        <f>K74+K65+K57+K55+K21</f>
        <v>38766634</v>
      </c>
      <c r="L93" s="64"/>
      <c r="N93" s="124"/>
    </row>
    <row r="94" spans="1:15" ht="15.75" customHeight="1" x14ac:dyDescent="0.3">
      <c r="A94" s="85"/>
      <c r="B94" s="85"/>
      <c r="C94" s="133"/>
      <c r="D94" s="134"/>
      <c r="E94" s="75"/>
      <c r="F94" s="75"/>
      <c r="G94" s="75"/>
      <c r="H94" s="134"/>
      <c r="I94" s="135"/>
      <c r="J94" s="136"/>
      <c r="K94" s="135"/>
      <c r="L94" s="65">
        <f>SUM(L22:L72)</f>
        <v>20</v>
      </c>
    </row>
    <row r="95" spans="1:15" ht="12.75" customHeight="1" x14ac:dyDescent="0.3">
      <c r="A95" s="85"/>
      <c r="B95" s="85"/>
      <c r="C95" s="85"/>
      <c r="H95" s="124"/>
    </row>
    <row r="96" spans="1:15" ht="24" customHeight="1" x14ac:dyDescent="0.3">
      <c r="D96" s="134" t="s">
        <v>118</v>
      </c>
      <c r="E96" s="75"/>
      <c r="F96" s="75"/>
      <c r="G96" s="75"/>
      <c r="H96" s="134" t="s">
        <v>109</v>
      </c>
      <c r="I96" s="137"/>
      <c r="J96" s="137"/>
    </row>
    <row r="97" spans="8:11" ht="12.75" hidden="1" customHeight="1" x14ac:dyDescent="0.2">
      <c r="H97" s="124"/>
      <c r="I97" s="124"/>
      <c r="J97" s="124"/>
      <c r="K97" s="124"/>
    </row>
    <row r="98" spans="8:11" ht="12.75" customHeight="1" x14ac:dyDescent="0.2">
      <c r="H98" s="137"/>
      <c r="I98" s="137"/>
      <c r="J98" s="137"/>
      <c r="K98" s="137"/>
    </row>
    <row r="99" spans="8:11" ht="12.75" customHeight="1" x14ac:dyDescent="0.2">
      <c r="H99" s="137"/>
    </row>
    <row r="100" spans="8:11" ht="12.75" customHeight="1" x14ac:dyDescent="0.2"/>
    <row r="101" spans="8:11" ht="12.75" customHeight="1" x14ac:dyDescent="0.2"/>
    <row r="102" spans="8:11" ht="12.75" customHeight="1" x14ac:dyDescent="0.2"/>
    <row r="103" spans="8:11" ht="12.75" customHeight="1" x14ac:dyDescent="0.2"/>
    <row r="104" spans="8:11" ht="12.75" customHeight="1" x14ac:dyDescent="0.2"/>
    <row r="105" spans="8:11" ht="12.75" customHeight="1" x14ac:dyDescent="0.2"/>
    <row r="106" spans="8:11" ht="12.75" customHeight="1" x14ac:dyDescent="0.2"/>
    <row r="107" spans="8:11" ht="12.75" customHeight="1" x14ac:dyDescent="0.2"/>
    <row r="108" spans="8:11" ht="12.75" customHeight="1" x14ac:dyDescent="0.2"/>
    <row r="109" spans="8:11" ht="12.75" customHeight="1" x14ac:dyDescent="0.2"/>
    <row r="110" spans="8:11" ht="12.75" customHeight="1" x14ac:dyDescent="0.2"/>
    <row r="111" spans="8:11" ht="12.75" customHeight="1" x14ac:dyDescent="0.2"/>
    <row r="112" spans="8:11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</sheetData>
  <mergeCells count="22">
    <mergeCell ref="F67:F68"/>
    <mergeCell ref="F69:F72"/>
    <mergeCell ref="F59:F64"/>
    <mergeCell ref="E59:E64"/>
    <mergeCell ref="E23:E28"/>
    <mergeCell ref="F23:F28"/>
    <mergeCell ref="A93:C93"/>
    <mergeCell ref="A12:K12"/>
    <mergeCell ref="A13:K13"/>
    <mergeCell ref="A16:A19"/>
    <mergeCell ref="B16:B19"/>
    <mergeCell ref="C16:C19"/>
    <mergeCell ref="D16:D19"/>
    <mergeCell ref="I16:I19"/>
    <mergeCell ref="J16:K16"/>
    <mergeCell ref="J17:J19"/>
    <mergeCell ref="K17:K19"/>
    <mergeCell ref="H16:H19"/>
    <mergeCell ref="E16:E19"/>
    <mergeCell ref="F16:F19"/>
    <mergeCell ref="E67:E68"/>
    <mergeCell ref="E69:E72"/>
  </mergeCells>
  <phoneticPr fontId="6" type="noConversion"/>
  <conditionalFormatting sqref="I23:I34">
    <cfRule type="expression" dxfId="3" priority="1" stopIfTrue="1">
      <formula>D23=1</formula>
    </cfRule>
  </conditionalFormatting>
  <conditionalFormatting sqref="I44:I46 I61:I64 I68:I73 I78:I81">
    <cfRule type="expression" dxfId="2" priority="14" stopIfTrue="1">
      <formula>D44=1</formula>
    </cfRule>
  </conditionalFormatting>
  <conditionalFormatting sqref="I85">
    <cfRule type="expression" dxfId="1" priority="2" stopIfTrue="1">
      <formula>D85=1</formula>
    </cfRule>
  </conditionalFormatting>
  <conditionalFormatting sqref="J33">
    <cfRule type="expression" dxfId="0" priority="9" stopIfTrue="1">
      <formula>D33=1</formula>
    </cfRule>
  </conditionalFormatting>
  <pageMargins left="0.78740157480314965" right="0.19685039370078741" top="0.39370078740157483" bottom="0.19685039370078741" header="0" footer="0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2025-10-17T08:02:16Z</cp:lastPrinted>
  <dcterms:created xsi:type="dcterms:W3CDTF">2021-11-23T14:22:55Z</dcterms:created>
  <dcterms:modified xsi:type="dcterms:W3CDTF">2025-12-08T07:55:03Z</dcterms:modified>
</cp:coreProperties>
</file>