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5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39" i="1" l="1"/>
  <c r="H59" i="1" l="1"/>
  <c r="I41" i="1"/>
  <c r="H30" i="1"/>
  <c r="H29" i="1"/>
  <c r="H48" i="1" l="1"/>
  <c r="H61" i="1" l="1"/>
  <c r="G61" i="1"/>
  <c r="H43" i="1" l="1"/>
  <c r="H51" i="1" l="1"/>
  <c r="H56" i="1"/>
  <c r="I38" i="1" l="1"/>
  <c r="J38" i="1" s="1"/>
  <c r="H34" i="1"/>
  <c r="H31" i="1" l="1"/>
  <c r="H58" i="1" l="1"/>
  <c r="I39" i="1" l="1"/>
  <c r="G64" i="1" l="1"/>
  <c r="H62" i="1"/>
  <c r="I36" i="1"/>
  <c r="H28" i="1"/>
  <c r="H22" i="1"/>
  <c r="G35" i="1" l="1"/>
  <c r="G30" i="1" l="1"/>
  <c r="J30" i="1"/>
  <c r="H54" i="1" l="1"/>
  <c r="H55" i="1"/>
  <c r="J61" i="1" l="1"/>
  <c r="I61" i="1"/>
  <c r="G62" i="1"/>
  <c r="J41" i="1" l="1"/>
  <c r="G41" i="1" l="1"/>
  <c r="G47" i="1"/>
  <c r="H42" i="1"/>
  <c r="I37" i="1" l="1"/>
  <c r="G37" i="1" s="1"/>
  <c r="I23" i="1" l="1"/>
  <c r="H52" i="1" l="1"/>
  <c r="G60" i="1" l="1"/>
  <c r="G59" i="1"/>
  <c r="G52" i="1" s="1"/>
  <c r="G57" i="1"/>
  <c r="G56" i="1"/>
  <c r="G55" i="1"/>
  <c r="G54" i="1"/>
  <c r="G53" i="1"/>
  <c r="I58" i="1"/>
  <c r="G58" i="1" s="1"/>
  <c r="G33" i="1" l="1"/>
  <c r="J52" i="1" l="1"/>
  <c r="I52" i="1"/>
  <c r="J37" i="1" l="1"/>
  <c r="I21" i="1" l="1"/>
  <c r="G36" i="1" l="1"/>
  <c r="J36" i="1" l="1"/>
  <c r="J51" i="1" l="1"/>
  <c r="J46" i="1" s="1"/>
  <c r="G51" i="1"/>
  <c r="G50" i="1"/>
  <c r="H49" i="1"/>
  <c r="H46" i="1" s="1"/>
  <c r="G48" i="1"/>
  <c r="G46" i="1" s="1"/>
  <c r="I46" i="1"/>
  <c r="I65" i="1" s="1"/>
  <c r="H45" i="1"/>
  <c r="G45" i="1" s="1"/>
  <c r="G44" i="1"/>
  <c r="G43" i="1"/>
  <c r="G42" i="1"/>
  <c r="J40" i="1"/>
  <c r="G40" i="1"/>
  <c r="J39" i="1"/>
  <c r="G39" i="1"/>
  <c r="G38" i="1"/>
  <c r="G34" i="1"/>
  <c r="J32" i="1"/>
  <c r="G32" i="1"/>
  <c r="G31" i="1"/>
  <c r="G29" i="1"/>
  <c r="G28" i="1"/>
  <c r="G27" i="1"/>
  <c r="G26" i="1"/>
  <c r="G25" i="1"/>
  <c r="G24" i="1"/>
  <c r="G23" i="1"/>
  <c r="G22" i="1"/>
  <c r="G21" i="1" l="1"/>
  <c r="G49" i="1"/>
  <c r="H21" i="1"/>
  <c r="H65" i="1" s="1"/>
  <c r="J21" i="1"/>
  <c r="J65" i="1" s="1"/>
  <c r="G65" i="1" l="1"/>
</calcChain>
</file>

<file path=xl/sharedStrings.xml><?xml version="1.0" encoding="utf-8"?>
<sst xmlns="http://schemas.openxmlformats.org/spreadsheetml/2006/main" count="233" uniqueCount="196">
  <si>
    <t>1354500000</t>
  </si>
  <si>
    <t>(код бюджету)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</si>
  <si>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</si>
  <si>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</si>
  <si>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</si>
  <si>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</si>
  <si>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</si>
  <si>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(регіональної)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</si>
  <si>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</si>
  <si>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</si>
  <si>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</si>
  <si>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</si>
  <si>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</si>
  <si>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</si>
  <si>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</si>
  <si>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>Виконавчий комітет Бродiвської мiської ради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</si>
  <si>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</si>
  <si>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</si>
  <si>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</si>
  <si>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</si>
  <si>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</si>
  <si>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</si>
  <si>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</si>
  <si>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</si>
  <si>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Комплексна програма фінансової підтримки комунального некомерційного підприємства « Бродівська центральна міська лікарня» на 2022-2024 рр</t>
  </si>
  <si>
    <t>0212080</t>
  </si>
  <si>
    <t>2080</t>
  </si>
  <si>
    <t>0721</t>
  </si>
  <si>
    <t>Амбулаторно-поліклінічна допомога населенню, крім первинної медичної допомоги</t>
  </si>
  <si>
    <t>0212112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</si>
  <si>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</si>
  <si>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</si>
  <si>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</si>
  <si>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0212113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</si>
  <si>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</si>
  <si>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</si>
  <si>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0212151</t>
  </si>
  <si>
    <t>2151</t>
  </si>
  <si>
    <t>0763</t>
  </si>
  <si>
    <t>Забезпечення діяльності інших закладів у сфері охорони здоров`я</t>
  </si>
  <si>
    <t>1040</t>
  </si>
  <si>
    <t>0216013</t>
  </si>
  <si>
    <t>6013</t>
  </si>
  <si>
    <t>0620</t>
  </si>
  <si>
    <t>Забезпечення діяльності водопровідно-каналізаційного господарства</t>
  </si>
  <si>
    <t>Програма забезпечення діяльності водопровідно-каналізаційного господарства Бродівської міської ради на 2022-2024 роки</t>
  </si>
  <si>
    <t>0216030</t>
  </si>
  <si>
    <t>6030</t>
  </si>
  <si>
    <t>Організація благоустрою населених пунктів</t>
  </si>
  <si>
    <t>Програма благоустрою Бродівської міської ради Львівської області на 2022-2024 роки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</si>
  <si>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</si>
  <si>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</si>
  <si>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</si>
  <si>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</si>
  <si>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</si>
  <si>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</si>
  <si>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</si>
  <si>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</si>
  <si>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проведення будівництва, реконструкції, капітального, поточного ремонту та утримання комунальних доріг  Бродівської міської ради  на 2022-2024 роки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</si>
  <si>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</si>
  <si>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</si>
  <si>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</si>
  <si>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</si>
  <si>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0218220</t>
  </si>
  <si>
    <t>0380</t>
  </si>
  <si>
    <t>Заходи та роботи з мобілізаційної підготовки місцевого значення</t>
  </si>
  <si>
    <t>Програма забезпечення мобілізаційної підготовки та оборонної роботи місцевого значення на 2022-2024 роки</t>
  </si>
  <si>
    <t>0218340</t>
  </si>
  <si>
    <t>8340</t>
  </si>
  <si>
    <t>0540</t>
  </si>
  <si>
    <t>Природоохоронні заходи за рахунок цільових фондів</t>
  </si>
  <si>
    <t xml:space="preserve">Екологічна програма Бродівської міської ради на 2022-2024 роки
</t>
  </si>
  <si>
    <t>0218410</t>
  </si>
  <si>
    <t>8410</t>
  </si>
  <si>
    <t>0830</t>
  </si>
  <si>
    <t>Фінансова підтримка засобів масової інформації</t>
  </si>
  <si>
    <t>0800000</t>
  </si>
  <si>
    <t>Відділ соціального захисту населення Бродівської міської ради</t>
  </si>
  <si>
    <t>1030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</si>
  <si>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</si>
  <si>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</si>
  <si>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</si>
  <si>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</si>
  <si>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</si>
  <si>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</si>
  <si>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</si>
  <si>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</si>
  <si>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</si>
  <si>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</si>
  <si>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</si>
  <si>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</si>
  <si>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</si>
  <si>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</si>
  <si>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</si>
  <si>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1000000</t>
  </si>
  <si>
    <t>Відділ культури, туризму, молоді та спорту  Бродівської міської ради</t>
  </si>
  <si>
    <t>1013133</t>
  </si>
  <si>
    <t>3133</t>
  </si>
  <si>
    <t>Інші заходи та заклади молодіжної політики</t>
  </si>
  <si>
    <t>Комплексна програма культури,молоді та спорту Бродівської міської територіальної громади на 2022-2024 роки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</si>
  <si>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</si>
  <si>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</si>
  <si>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</si>
  <si>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</si>
  <si>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</si>
  <si>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</si>
  <si>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</si>
  <si>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</si>
  <si>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</si>
  <si>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</si>
  <si>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</si>
  <si>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</si>
  <si>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</si>
  <si>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</si>
  <si>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1015041</t>
  </si>
  <si>
    <t>5041</t>
  </si>
  <si>
    <t>Утримання та фінансова підтримка спортивних споруд</t>
  </si>
  <si>
    <t>Руслан ШИШКА</t>
  </si>
  <si>
    <t>'Програма розвитку земельних відносин та охорони земель на території Бродівської міської ради на 2022-2025 роки</t>
  </si>
  <si>
    <t>Програма підтримки   Комунального підприємства  Телерадіокомпанія «Броди» Бродівської міської ради  на  2022-2024 роки</t>
  </si>
  <si>
    <t>Львівської області</t>
  </si>
  <si>
    <t>до рішення Бродівської міської ради</t>
  </si>
  <si>
    <t>Додаток 5</t>
  </si>
  <si>
    <t>Комплексна програма підтримки розвитку місцевого самоврядування  у Бродівській міській територіальній громаді  на 2022-2024 роки</t>
  </si>
  <si>
    <t>Програма охорони тваринного світу, регулювання чисельності безпритульних тварин Бродівської міської ради на 2024 рік через БО БФ "Степ"</t>
  </si>
  <si>
    <t>Програма створення місцевого резерву матеріально -технічних ресурсів для запобігання та ліквідації надзвичайних ситуацій техногенного та природного характеру та забезпечення  роботи  системи  оповіщення  населення на території  Бродівської міської територіальної  громади на 2024 рік</t>
  </si>
  <si>
    <t xml:space="preserve">                Перелік державних та регіональних програм, які фінансуватимуться за рахунок коштів
                                           Бродівського міського бюджету у 2024 році                                       
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</si>
  <si>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</si>
  <si>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комунального підприємства «Бродитеплоенерго» на 2024-2027 роки»</t>
  </si>
  <si>
    <t xml:space="preserve">Програма підтримки молоді Бродівської міської територіальної громади на 2024-2026 роки </t>
  </si>
  <si>
    <t xml:space="preserve">Підтримка спорту вищих досягнень та організацій, які здійснюють фізкультурно-спортивну діяльність в регіоні
</t>
  </si>
  <si>
    <t xml:space="preserve">Секретар ради </t>
  </si>
  <si>
    <t>від   14  грудня 2023 року №1397</t>
  </si>
  <si>
    <t>від 14.12.2023 р.№1391</t>
  </si>
  <si>
    <t>від 26.10.2022 р.№ 475, від    14.12.2023 р.№1388</t>
  </si>
  <si>
    <t>від   14.12.2023 р.№1384</t>
  </si>
  <si>
    <t>0217660</t>
  </si>
  <si>
    <t>7660</t>
  </si>
  <si>
    <t>0490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</si>
  <si>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</si>
  <si>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</si>
  <si>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</si>
  <si>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</si>
  <si>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</si>
  <si>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 xml:space="preserve"> від 20.12.2022 р.№867, від 14.12.2023 р №1393, від 20. 02.2024 р.№ 1455</t>
  </si>
  <si>
    <t>від 21.12 .2022 р.№566,від  14.12.2023 р.№1385, від 20. 02.2024 р.№ 1453</t>
  </si>
  <si>
    <t>Проектування, реставрація та охорона пам`яток архітектури</t>
  </si>
  <si>
    <t>Програми з охорони та збереження пам"яток культурної спадщини Бродівської територіальної громади на 2022-2024 роки</t>
  </si>
  <si>
    <t>Програма розроблення (оновлення) містобудівної документації населених пунктів Бродівської територіальної громади на 2022-2024 роки</t>
  </si>
  <si>
    <t>0217110</t>
  </si>
  <si>
    <t>7110</t>
  </si>
  <si>
    <t>Реалізація програм в галузі сільського господарства</t>
  </si>
  <si>
    <t>Програма відновлення та збереження культових споруд на території Бродівської міської ради на 2024 рік</t>
  </si>
  <si>
    <t>1017693</t>
  </si>
  <si>
    <t>Програму  охорони бджіл на території Бродівської міської територіальної громади  на  2024 рік</t>
  </si>
  <si>
    <t>від 11.04.2024 р.№1508</t>
  </si>
  <si>
    <t>від 11.04.2024р №1509, від 28.05.2024 №1624</t>
  </si>
  <si>
    <t>0216020</t>
  </si>
  <si>
    <t>Компенсаційні виплати за пільговий проїзд окремих категорій громадян на залізничному транспорті</t>
  </si>
  <si>
    <t>0813035</t>
  </si>
  <si>
    <t>Внески до статутного капіталу суб`єктів господарювання</t>
  </si>
  <si>
    <t>'Програма фінансової підтримки комунальних підприємств Бродівської міської ради на 2022-2024 роки</t>
  </si>
  <si>
    <t>0217670</t>
  </si>
  <si>
    <t>3700000</t>
  </si>
  <si>
    <t>Фінансове управління Бродівської міської ради</t>
  </si>
  <si>
    <t>Субвенція з місцевого бюджету державному бюджету на виконання програм соціально-економічного розвитку регіонів</t>
  </si>
  <si>
    <t>Програма  забезпечення пожежної безпеки та захисту населення і територій від надзвичайних ситуацій техногенного та природного характеру Бродівської міської ради на 2024 рік</t>
  </si>
  <si>
    <t>від 21.12 .2022 р.№560, від 14.12.2023 р.№1381,                       від 11.07.2024 р.№1650</t>
  </si>
  <si>
    <t>Будівництво об'єктів житлово-комунального господарства</t>
  </si>
  <si>
    <t>0217310</t>
  </si>
  <si>
    <t>Комплексна програма соціального захисту окремих категорій населення  Бродівської міської ради на 2024-2026 роки</t>
  </si>
  <si>
    <t xml:space="preserve">від 16.08.2024 р.№1714 </t>
  </si>
  <si>
    <t>від 28.02.2023 №932,від 21.03.2023 р.№959,від 23.11.2023р. №, від 16.08.2024р.№1710</t>
  </si>
  <si>
    <t xml:space="preserve"> від 14.12.2023 р.№1386,від 16.08.2024 р.№1712 </t>
  </si>
  <si>
    <t>від     2024 року №</t>
  </si>
  <si>
    <t>Програма сприяння діяльності Управління державної казначейської служби України у Бродівському районі Львівської області на 2024 рік.</t>
  </si>
  <si>
    <t xml:space="preserve">Програма «Боротьби зі злочинністю та зміцнення правопорядку на території  Бродівської ТГ Золочівського району на 2024 рік» </t>
  </si>
  <si>
    <t>від 03.10.2024 р.№1757</t>
  </si>
  <si>
    <t xml:space="preserve"> від 21.12.2022 р.№559, від  14.12.2023 р.№1394, від 11.04.2024 №1504, від  09.05.2024 №1602 , від 16.08.2024 р.№1707, від 03.10.2024 р.№ 1755</t>
  </si>
  <si>
    <t>від 21.12 .2022 р.№577, від  14.12.2023 р.№1389, від   28.05.2024 №1625,від 03.10.2024 р.№ 1761</t>
  </si>
  <si>
    <t>від 16.08.2023 №1716,від 03.10.2024 р.№ 1758</t>
  </si>
  <si>
    <t>Комплексна програма компенсації пільгового проїзду окремих категорій громадян Бродівської міської ради на 2024-2026 роки</t>
  </si>
  <si>
    <t>від 16.08.2023 №1717, від 04.09.2024 №1748</t>
  </si>
  <si>
    <t xml:space="preserve"> від 20.12.2022 р.№867, від 14.12.2023 р №1393, від 20. 02.2024 р.№ 1455, від  09.05.2024 № 1603,від 16.08.2024 р.№ 1708</t>
  </si>
  <si>
    <t>від 21.12.2021 р. №569; від 15.09.2022 р. №234/02-02 ,від 21.03.2023 №961; від 04.04.2023 №1029, від 18.07.2023 р.№1205,від 21.09.2023 №1260, від 11.04.2024 № 1506,від 11.07.2024 р.№ 1652, від 16.08.2024 р.№ 1718,від 03.10.2024 р.№1759</t>
  </si>
  <si>
    <t>від 21.12.2022 р.№570 ,від  14.12.2022 р.№369/02-02,від 20.12.2022 р.№866, від 21.03.2023 р. №963, від 11.04.2024р. № 1507</t>
  </si>
  <si>
    <t>від 14.12.2023 р.№1392, від 16.08.2024 р.№1711</t>
  </si>
  <si>
    <t xml:space="preserve">від 28.02.2023 №932,від 21.03.2023 р.№959,від 23.11.2023р. №, від 16.08.2024р.№1710, від 03.10.2024 р.№ 1762, </t>
  </si>
  <si>
    <t>від 21.12 .2022 р.№583, від  14.12.2023 р.№1378, від 20.02.2024 р.№ 1454, від 03.10. 2024 р.№1753, від 31.10.2024 №11</t>
  </si>
  <si>
    <t>від 28.02.2023 №932,від 21.03.2023 р.№959,від 23.11.2023р. №, від 16.08.2024р.№1711, від 03.10.2024 р.№ 1762, від 31.10.2024 №1813</t>
  </si>
  <si>
    <t xml:space="preserve"> від 20.12.2022 р.№867, від 14.12.2023 р №1393, від 20.02.2024 р.№ 1455</t>
  </si>
  <si>
    <t>від 21.12 .2022 р.№572, від  14.12.2023 р.№1387, від 31.10.2024 №1810</t>
  </si>
  <si>
    <t>від  14.12.2023 р.№1380, від 11.04.2024р. №1505 , від    28.05.2024 №1623,від 16.08.2024 р.№1713, від 03.10.2024 р.№ 1754,від 31.10.2024 р.№1814</t>
  </si>
  <si>
    <r>
      <t xml:space="preserve">від 21.12 .2022 р.№567, від </t>
    </r>
    <r>
      <rPr>
        <sz val="12"/>
        <rFont val="14"/>
        <charset val="204"/>
      </rPr>
      <t xml:space="preserve"> </t>
    </r>
    <r>
      <rPr>
        <sz val="12"/>
        <rFont val="Times New Roman"/>
        <family val="1"/>
        <charset val="204"/>
      </rPr>
      <t xml:space="preserve"> 14.12.2023 р.№1383, від 09.05.2024 р.№1601, від 16.08.2024 р. №1715, від 03.10.2024 р.№1756, </t>
    </r>
  </si>
  <si>
    <t>Додаток 4</t>
  </si>
  <si>
    <r>
      <t>від 21.12 .2022 р.№584, від  14.12.2023 р.№1390, від 18.04.2027 р.№1568, від 11.07.2024 р.№1651,від 16.08.2024 р.№ 1709,від 03.10.2024 р.№ 1763, від 31.10.2024 №1812,</t>
    </r>
    <r>
      <rPr>
        <sz val="12"/>
        <color rgb="FFFF0000"/>
        <rFont val="Times New Roman"/>
        <family val="1"/>
        <charset val="204"/>
      </rPr>
      <t xml:space="preserve"> від 22.11.2024 р.№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</si>
</sst>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14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5">
    <xf numFmtId="0" fontId="0" fillId="0" borderId="0" xfId="0" applyFont="1" applyAlignment="1"/>
    <xf numFmtId="0" fontId="2" fillId="2" borderId="0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0" applyFont="1"/>
    <xf numFmtId="3" fontId="0" fillId="0" borderId="0" xfId="0" applyNumberFormat="1" applyFont="1" applyAlignment="1"/>
    <xf numFmtId="4" fontId="0" fillId="0" borderId="0" xfId="0" applyNumberFormat="1" applyFont="1" applyAlignment="1"/>
    <xf numFmtId="0" fontId="5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11" fillId="0" borderId="4" xfId="1" applyNumberFormat="1" applyFont="1" applyBorder="1" applyAlignment="1">
      <alignment vertical="center"/>
    </xf>
    <xf numFmtId="4" fontId="11" fillId="2" borderId="2" xfId="0" quotePrefix="1" applyNumberFormat="1" applyFont="1" applyFill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4" fontId="11" fillId="2" borderId="2" xfId="0" quotePrefix="1" applyNumberFormat="1" applyFont="1" applyFill="1" applyBorder="1" applyAlignment="1">
      <alignment horizontal="center" vertical="center" wrapText="1"/>
    </xf>
    <xf numFmtId="4" fontId="11" fillId="2" borderId="2" xfId="0" quotePrefix="1" applyNumberFormat="1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vertical="center" wrapText="1"/>
    </xf>
    <xf numFmtId="4" fontId="10" fillId="2" borderId="11" xfId="0" applyNumberFormat="1" applyFont="1" applyFill="1" applyBorder="1" applyAlignment="1">
      <alignment vertical="center" wrapText="1"/>
    </xf>
    <xf numFmtId="0" fontId="5" fillId="2" borderId="0" xfId="0" applyFont="1" applyFill="1" applyBorder="1"/>
    <xf numFmtId="3" fontId="5" fillId="2" borderId="0" xfId="0" applyNumberFormat="1" applyFont="1" applyFill="1" applyBorder="1"/>
    <xf numFmtId="0" fontId="12" fillId="0" borderId="0" xfId="0" applyFont="1" applyAlignment="1"/>
    <xf numFmtId="4" fontId="11" fillId="2" borderId="4" xfId="0" applyNumberFormat="1" applyFont="1" applyFill="1" applyBorder="1" applyAlignment="1">
      <alignment vertical="center" wrapText="1"/>
    </xf>
    <xf numFmtId="4" fontId="11" fillId="0" borderId="13" xfId="1" applyNumberFormat="1" applyFont="1" applyBorder="1" applyAlignment="1">
      <alignment vertical="center"/>
    </xf>
    <xf numFmtId="4" fontId="11" fillId="0" borderId="0" xfId="1" applyNumberFormat="1" applyFont="1" applyBorder="1" applyAlignment="1">
      <alignment vertical="center"/>
    </xf>
    <xf numFmtId="0" fontId="8" fillId="0" borderId="0" xfId="0" applyFont="1" applyAlignment="1"/>
    <xf numFmtId="0" fontId="8" fillId="2" borderId="0" xfId="0" applyFont="1" applyFill="1" applyBorder="1"/>
    <xf numFmtId="0" fontId="8" fillId="0" borderId="0" xfId="0" applyFont="1"/>
    <xf numFmtId="4" fontId="11" fillId="2" borderId="5" xfId="0" quotePrefix="1" applyNumberFormat="1" applyFont="1" applyFill="1" applyBorder="1" applyAlignment="1">
      <alignment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quotePrefix="1" applyNumberFormat="1" applyFont="1" applyFill="1" applyBorder="1" applyAlignment="1">
      <alignment vertical="center" wrapText="1"/>
    </xf>
    <xf numFmtId="0" fontId="11" fillId="2" borderId="5" xfId="0" quotePrefix="1" applyFont="1" applyFill="1" applyBorder="1" applyAlignment="1">
      <alignment horizontal="center" vertical="center" wrapText="1"/>
    </xf>
    <xf numFmtId="4" fontId="11" fillId="2" borderId="5" xfId="0" quotePrefix="1" applyNumberFormat="1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4" fontId="11" fillId="0" borderId="4" xfId="0" quotePrefix="1" applyNumberFormat="1" applyFont="1" applyBorder="1" applyAlignment="1">
      <alignment horizontal="center" vertical="center" wrapText="1"/>
    </xf>
    <xf numFmtId="4" fontId="11" fillId="2" borderId="7" xfId="0" quotePrefix="1" applyNumberFormat="1" applyFont="1" applyFill="1" applyBorder="1" applyAlignment="1">
      <alignment horizontal="center" vertical="center" wrapText="1"/>
    </xf>
    <xf numFmtId="4" fontId="11" fillId="2" borderId="7" xfId="0" quotePrefix="1" applyNumberFormat="1" applyFont="1" applyFill="1" applyBorder="1" applyAlignment="1">
      <alignment vertical="center" wrapText="1"/>
    </xf>
    <xf numFmtId="49" fontId="11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wrapText="1"/>
    </xf>
    <xf numFmtId="4" fontId="10" fillId="2" borderId="2" xfId="0" applyNumberFormat="1" applyFont="1" applyFill="1" applyBorder="1" applyAlignment="1">
      <alignment horizontal="left" vertical="center" wrapText="1"/>
    </xf>
    <xf numFmtId="4" fontId="11" fillId="2" borderId="1" xfId="0" quotePrefix="1" applyNumberFormat="1" applyFont="1" applyFill="1" applyBorder="1" applyAlignment="1">
      <alignment vertical="center" wrapText="1"/>
    </xf>
    <xf numFmtId="4" fontId="11" fillId="2" borderId="3" xfId="0" quotePrefix="1" applyNumberFormat="1" applyFont="1" applyFill="1" applyBorder="1" applyAlignment="1">
      <alignment vertical="center" wrapText="1"/>
    </xf>
    <xf numFmtId="4" fontId="11" fillId="2" borderId="8" xfId="0" quotePrefix="1" applyNumberFormat="1" applyFont="1" applyFill="1" applyBorder="1" applyAlignment="1">
      <alignment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4" fontId="11" fillId="2" borderId="4" xfId="0" quotePrefix="1" applyNumberFormat="1" applyFont="1" applyFill="1" applyBorder="1" applyAlignment="1">
      <alignment vertical="center" wrapText="1"/>
    </xf>
    <xf numFmtId="0" fontId="11" fillId="2" borderId="4" xfId="0" applyFont="1" applyFill="1" applyBorder="1"/>
    <xf numFmtId="4" fontId="15" fillId="0" borderId="0" xfId="2" quotePrefix="1" applyNumberFormat="1" applyFont="1" applyBorder="1" applyAlignment="1">
      <alignment vertical="center" wrapText="1"/>
    </xf>
    <xf numFmtId="0" fontId="10" fillId="2" borderId="16" xfId="0" applyFont="1" applyFill="1" applyBorder="1"/>
    <xf numFmtId="0" fontId="15" fillId="0" borderId="4" xfId="0" applyFont="1" applyBorder="1" applyAlignment="1">
      <alignment horizontal="justify" vertical="center"/>
    </xf>
    <xf numFmtId="4" fontId="11" fillId="2" borderId="13" xfId="0" applyNumberFormat="1" applyFont="1" applyFill="1" applyBorder="1" applyAlignment="1">
      <alignment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4" fontId="11" fillId="3" borderId="4" xfId="0" quotePrefix="1" applyNumberFormat="1" applyFont="1" applyFill="1" applyBorder="1" applyAlignment="1">
      <alignment horizontal="center" vertical="center" wrapText="1"/>
    </xf>
    <xf numFmtId="4" fontId="11" fillId="3" borderId="4" xfId="0" quotePrefix="1" applyNumberFormat="1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vertical="center" wrapText="1"/>
    </xf>
    <xf numFmtId="3" fontId="11" fillId="2" borderId="2" xfId="0" quotePrefix="1" applyNumberFormat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0" borderId="13" xfId="0" quotePrefix="1" applyFont="1" applyBorder="1" applyAlignment="1">
      <alignment horizontal="center" vertical="center" wrapText="1"/>
    </xf>
    <xf numFmtId="4" fontId="11" fillId="0" borderId="13" xfId="0" quotePrefix="1" applyNumberFormat="1" applyFont="1" applyBorder="1" applyAlignment="1">
      <alignment horizontal="center" vertical="center" wrapText="1"/>
    </xf>
    <xf numFmtId="4" fontId="11" fillId="0" borderId="13" xfId="0" quotePrefix="1" applyNumberFormat="1" applyFont="1" applyBorder="1" applyAlignment="1">
      <alignment vertical="center" wrapText="1"/>
    </xf>
    <xf numFmtId="4" fontId="11" fillId="2" borderId="5" xfId="0" quotePrefix="1" applyNumberFormat="1" applyFont="1" applyFill="1" applyBorder="1" applyAlignment="1">
      <alignment horizontal="left" vertical="center" wrapText="1"/>
    </xf>
    <xf numFmtId="4" fontId="11" fillId="2" borderId="4" xfId="0" quotePrefix="1" applyNumberFormat="1" applyFont="1" applyFill="1" applyBorder="1" applyAlignment="1">
      <alignment horizontal="left" vertical="center" wrapText="1"/>
    </xf>
    <xf numFmtId="0" fontId="16" fillId="4" borderId="18" xfId="0" quotePrefix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4" fontId="16" fillId="4" borderId="18" xfId="0" applyNumberFormat="1" applyFont="1" applyFill="1" applyBorder="1" applyAlignment="1">
      <alignment horizontal="center" vertical="center" wrapText="1"/>
    </xf>
    <xf numFmtId="4" fontId="16" fillId="4" borderId="18" xfId="0" quotePrefix="1" applyNumberFormat="1" applyFont="1" applyFill="1" applyBorder="1" applyAlignment="1">
      <alignment vertical="center" wrapText="1"/>
    </xf>
    <xf numFmtId="4" fontId="11" fillId="2" borderId="7" xfId="0" quotePrefix="1" applyNumberFormat="1" applyFont="1" applyFill="1" applyBorder="1" applyAlignment="1">
      <alignment horizontal="left" vertical="center" wrapText="1"/>
    </xf>
    <xf numFmtId="4" fontId="17" fillId="2" borderId="5" xfId="0" applyNumberFormat="1" applyFont="1" applyFill="1" applyBorder="1" applyAlignment="1">
      <alignment vertical="center" wrapText="1"/>
    </xf>
    <xf numFmtId="0" fontId="15" fillId="4" borderId="19" xfId="0" quotePrefix="1" applyFont="1" applyFill="1" applyBorder="1" applyAlignment="1">
      <alignment horizontal="center" vertical="center" wrapText="1"/>
    </xf>
    <xf numFmtId="49" fontId="15" fillId="4" borderId="19" xfId="0" quotePrefix="1" applyNumberFormat="1" applyFont="1" applyFill="1" applyBorder="1" applyAlignment="1">
      <alignment horizontal="center" vertical="center"/>
    </xf>
    <xf numFmtId="4" fontId="15" fillId="4" borderId="19" xfId="0" quotePrefix="1" applyNumberFormat="1" applyFont="1" applyFill="1" applyBorder="1" applyAlignment="1">
      <alignment vertical="center" wrapText="1"/>
    </xf>
    <xf numFmtId="4" fontId="15" fillId="4" borderId="19" xfId="0" quotePrefix="1" applyNumberFormat="1" applyFont="1" applyFill="1" applyBorder="1" applyAlignment="1">
      <alignment horizontal="left" vertical="center" wrapText="1"/>
    </xf>
    <xf numFmtId="4" fontId="18" fillId="2" borderId="4" xfId="0" applyNumberFormat="1" applyFont="1" applyFill="1" applyBorder="1" applyAlignment="1">
      <alignment vertical="center" wrapText="1"/>
    </xf>
    <xf numFmtId="4" fontId="18" fillId="0" borderId="4" xfId="1" applyNumberFormat="1" applyFont="1" applyBorder="1" applyAlignment="1">
      <alignment vertical="center"/>
    </xf>
    <xf numFmtId="4" fontId="18" fillId="2" borderId="11" xfId="0" applyNumberFormat="1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justify" vertical="center"/>
    </xf>
    <xf numFmtId="0" fontId="18" fillId="2" borderId="2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1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left" vertical="center" wrapText="1"/>
    </xf>
    <xf numFmtId="4" fontId="10" fillId="2" borderId="17" xfId="0" applyNumberFormat="1" applyFont="1" applyFill="1" applyBorder="1" applyAlignment="1">
      <alignment vertical="center" wrapText="1"/>
    </xf>
    <xf numFmtId="4" fontId="10" fillId="2" borderId="4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5" fillId="4" borderId="0" xfId="0" quotePrefix="1" applyFont="1" applyFill="1" applyBorder="1" applyAlignment="1">
      <alignment horizontal="center" vertical="center" wrapText="1"/>
    </xf>
    <xf numFmtId="4" fontId="15" fillId="4" borderId="20" xfId="0" quotePrefix="1" applyNumberFormat="1" applyFont="1" applyFill="1" applyBorder="1" applyAlignment="1">
      <alignment vertical="center" wrapText="1"/>
    </xf>
    <xf numFmtId="4" fontId="15" fillId="4" borderId="21" xfId="0" quotePrefix="1" applyNumberFormat="1" applyFont="1" applyFill="1" applyBorder="1" applyAlignment="1">
      <alignment vertical="center" wrapText="1"/>
    </xf>
    <xf numFmtId="4" fontId="18" fillId="2" borderId="9" xfId="0" applyNumberFormat="1" applyFont="1" applyFill="1" applyBorder="1" applyAlignment="1">
      <alignment vertical="center" wrapText="1"/>
    </xf>
    <xf numFmtId="4" fontId="18" fillId="0" borderId="13" xfId="1" applyNumberFormat="1" applyFont="1" applyBorder="1" applyAlignment="1">
      <alignment vertical="center"/>
    </xf>
    <xf numFmtId="4" fontId="18" fillId="2" borderId="22" xfId="0" applyNumberFormat="1" applyFont="1" applyFill="1" applyBorder="1" applyAlignment="1">
      <alignment vertical="center" wrapText="1"/>
    </xf>
    <xf numFmtId="4" fontId="18" fillId="2" borderId="5" xfId="0" applyNumberFormat="1" applyFont="1" applyFill="1" applyBorder="1" applyAlignment="1">
      <alignment vertical="center" wrapText="1"/>
    </xf>
    <xf numFmtId="0" fontId="15" fillId="0" borderId="15" xfId="0" applyFont="1" applyBorder="1" applyAlignment="1">
      <alignment horizontal="justify" vertical="center"/>
    </xf>
    <xf numFmtId="0" fontId="10" fillId="2" borderId="15" xfId="0" applyFont="1" applyFill="1" applyBorder="1"/>
    <xf numFmtId="4" fontId="10" fillId="2" borderId="15" xfId="0" applyNumberFormat="1" applyFont="1" applyFill="1" applyBorder="1"/>
    <xf numFmtId="4" fontId="15" fillId="4" borderId="4" xfId="0" quotePrefix="1" applyNumberFormat="1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4" fontId="11" fillId="2" borderId="13" xfId="0" quotePrefix="1" applyNumberFormat="1" applyFont="1" applyFill="1" applyBorder="1" applyAlignment="1">
      <alignment horizontal="center" vertical="center" wrapText="1"/>
    </xf>
    <xf numFmtId="4" fontId="11" fillId="2" borderId="14" xfId="0" quotePrefix="1" applyNumberFormat="1" applyFont="1" applyFill="1" applyBorder="1" applyAlignment="1">
      <alignment horizontal="center" vertical="center" wrapText="1"/>
    </xf>
    <xf numFmtId="4" fontId="11" fillId="2" borderId="15" xfId="0" quotePrefix="1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wrapText="1"/>
    </xf>
    <xf numFmtId="49" fontId="11" fillId="0" borderId="7" xfId="0" applyNumberFormat="1" applyFont="1" applyBorder="1" applyAlignment="1">
      <alignment horizontal="left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/>
    <xf numFmtId="0" fontId="13" fillId="2" borderId="5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14" fillId="0" borderId="7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14" fillId="0" borderId="10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4" fillId="0" borderId="11" xfId="0" applyFont="1" applyBorder="1"/>
  </cellXfs>
  <cellStyles count="3">
    <cellStyle name="Обычный" xfId="0" builtinId="0"/>
    <cellStyle name="Обычный 2" xfId="1"/>
    <cellStyle name="Обычный 3" xfId="2"/>
  </cellStyles>
  <dxfs count="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topLeftCell="B1" workbookViewId="0">
      <selection activeCell="H40" sqref="H40"/>
    </sheetView>
  </sheetViews>
  <sheetFormatPr defaultRowHeight="15" customHeight="1"/>
  <cols>
    <col min="1" max="3" width="12" customWidth="1"/>
    <col min="4" max="4" width="68.7109375" customWidth="1"/>
    <col min="5" max="5" width="55.140625" customWidth="1"/>
    <col min="6" max="6" width="37" customWidth="1"/>
    <col min="7" max="7" width="18.140625" customWidth="1"/>
    <col min="8" max="8" width="18.42578125" customWidth="1"/>
    <col min="9" max="9" width="18.7109375" customWidth="1"/>
    <col min="10" max="10" width="17.85546875" customWidth="1"/>
    <col min="11" max="11" width="13.7109375" customWidth="1"/>
    <col min="12" max="26" width="8.7109375" customWidth="1"/>
  </cols>
  <sheetData>
    <row r="1" spans="1:10" ht="15" customHeight="1">
      <c r="G1" s="4" t="s">
        <v>194</v>
      </c>
      <c r="H1" s="4"/>
      <c r="I1" s="4"/>
    </row>
    <row r="2" spans="1:10" ht="15" customHeight="1">
      <c r="G2" s="4" t="s">
        <v>121</v>
      </c>
      <c r="H2" s="4"/>
      <c r="I2" s="4"/>
    </row>
    <row r="3" spans="1:10" ht="15" customHeight="1">
      <c r="G3" s="4" t="s">
        <v>120</v>
      </c>
      <c r="H3" s="4"/>
      <c r="I3" s="4"/>
    </row>
    <row r="4" spans="1:10" ht="15" customHeight="1">
      <c r="G4" s="4" t="s">
        <v>174</v>
      </c>
      <c r="H4" s="4"/>
      <c r="I4" s="4"/>
    </row>
    <row r="5" spans="1:10" ht="12.75" customHeight="1">
      <c r="G5" s="4"/>
      <c r="H5" s="4"/>
      <c r="I5" s="4"/>
    </row>
    <row r="6" spans="1:10" ht="15" customHeight="1">
      <c r="G6" s="4" t="s">
        <v>122</v>
      </c>
      <c r="H6" s="4"/>
      <c r="I6" s="4"/>
    </row>
    <row r="7" spans="1:10" ht="15" customHeight="1">
      <c r="A7" s="1"/>
      <c r="B7" s="1"/>
      <c r="C7" s="1"/>
      <c r="D7" s="1"/>
      <c r="E7" s="1"/>
      <c r="F7" s="1"/>
      <c r="G7" s="4" t="s">
        <v>121</v>
      </c>
      <c r="H7" s="4"/>
      <c r="I7" s="4"/>
    </row>
    <row r="8" spans="1:10" ht="17.25" customHeight="1">
      <c r="A8" s="1"/>
      <c r="B8" s="1"/>
      <c r="C8" s="1"/>
      <c r="D8" s="1"/>
      <c r="E8" s="1"/>
      <c r="F8" s="1"/>
      <c r="G8" s="4" t="s">
        <v>120</v>
      </c>
      <c r="H8" s="4"/>
      <c r="I8" s="4"/>
    </row>
    <row r="9" spans="1:10" ht="19.5" customHeight="1">
      <c r="A9" s="1"/>
      <c r="B9" s="1"/>
      <c r="C9" s="1"/>
      <c r="D9" s="1"/>
      <c r="E9" s="1"/>
      <c r="F9" s="1"/>
      <c r="G9" s="4" t="s">
        <v>132</v>
      </c>
      <c r="H9" s="4"/>
      <c r="I9" s="4"/>
    </row>
    <row r="10" spans="1:10" ht="12.7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.25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36.75" customHeight="1">
      <c r="A12" s="123" t="s">
        <v>126</v>
      </c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 ht="7.5" customHeight="1">
      <c r="A13" s="125"/>
      <c r="B13" s="126"/>
      <c r="C13" s="126"/>
      <c r="D13" s="126"/>
      <c r="E13" s="126"/>
      <c r="F13" s="126"/>
      <c r="G13" s="126"/>
      <c r="H13" s="126"/>
      <c r="I13" s="126"/>
      <c r="J13" s="126"/>
    </row>
    <row r="14" spans="1:10" ht="13.5" customHeight="1">
      <c r="A14" s="2" t="s">
        <v>0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7.25" customHeight="1">
      <c r="A15" s="1" t="s">
        <v>1</v>
      </c>
      <c r="B15" s="1"/>
      <c r="C15" s="1"/>
      <c r="D15" s="1"/>
      <c r="E15" s="1"/>
      <c r="F15" s="1"/>
      <c r="G15" s="1"/>
      <c r="H15" s="1"/>
      <c r="I15" s="1"/>
      <c r="J15" s="1" t="s">
        <v>2</v>
      </c>
    </row>
    <row r="16" spans="1:10" ht="12.75" customHeight="1">
      <c r="A16" s="127" t="s">
        <v>3</v>
      </c>
      <c r="B16" s="127" t="s">
        <v>4</v>
      </c>
      <c r="C16" s="127" t="s">
        <v>5</v>
      </c>
      <c r="D16" s="127" t="s">
        <v>6</v>
      </c>
      <c r="E16" s="127" t="s">
        <v>7</v>
      </c>
      <c r="F16" s="127" t="s">
        <v>8</v>
      </c>
      <c r="G16" s="130" t="s">
        <v>9</v>
      </c>
      <c r="H16" s="130" t="s">
        <v>10</v>
      </c>
      <c r="I16" s="133" t="s">
        <v>11</v>
      </c>
      <c r="J16" s="134"/>
    </row>
    <row r="17" spans="1:11" ht="12.75" customHeight="1">
      <c r="A17" s="128"/>
      <c r="B17" s="128"/>
      <c r="C17" s="128"/>
      <c r="D17" s="128"/>
      <c r="E17" s="128"/>
      <c r="F17" s="128"/>
      <c r="G17" s="131"/>
      <c r="H17" s="131"/>
      <c r="I17" s="127" t="s">
        <v>12</v>
      </c>
      <c r="J17" s="127" t="s">
        <v>13</v>
      </c>
    </row>
    <row r="18" spans="1:11" ht="12.75" customHeight="1">
      <c r="A18" s="128"/>
      <c r="B18" s="128"/>
      <c r="C18" s="128"/>
      <c r="D18" s="128"/>
      <c r="E18" s="128"/>
      <c r="F18" s="128"/>
      <c r="G18" s="131"/>
      <c r="H18" s="131"/>
      <c r="I18" s="128"/>
      <c r="J18" s="128"/>
    </row>
    <row r="19" spans="1:11" ht="72.75" customHeight="1">
      <c r="A19" s="129"/>
      <c r="B19" s="129"/>
      <c r="C19" s="129"/>
      <c r="D19" s="129"/>
      <c r="E19" s="129"/>
      <c r="F19" s="129"/>
      <c r="G19" s="132"/>
      <c r="H19" s="132"/>
      <c r="I19" s="129"/>
      <c r="J19" s="129"/>
    </row>
    <row r="20" spans="1:11" ht="12.75" customHeight="1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</row>
    <row r="21" spans="1:11" ht="27.75" customHeight="1">
      <c r="A21" s="33" t="s">
        <v>14</v>
      </c>
      <c r="B21" s="34"/>
      <c r="C21" s="35"/>
      <c r="D21" s="36" t="s">
        <v>15</v>
      </c>
      <c r="E21" s="8"/>
      <c r="F21" s="8"/>
      <c r="G21" s="8">
        <f>SUM(G22:G45)</f>
        <v>77732277.25</v>
      </c>
      <c r="H21" s="8">
        <f>SUM(H22:H45)</f>
        <v>49536947.650000006</v>
      </c>
      <c r="I21" s="8">
        <f>SUM(I22:I45)</f>
        <v>28195329.600000001</v>
      </c>
      <c r="J21" s="8">
        <f>SUM(J22:J45)</f>
        <v>27264792.25</v>
      </c>
    </row>
    <row r="22" spans="1:11" ht="85.5" customHeight="1">
      <c r="A22" s="15" t="s">
        <v>16</v>
      </c>
      <c r="B22" s="15" t="s">
        <v>17</v>
      </c>
      <c r="C22" s="16" t="s">
        <v>18</v>
      </c>
      <c r="D22" s="17" t="s">
        <v>19</v>
      </c>
      <c r="E22" s="11" t="s">
        <v>123</v>
      </c>
      <c r="F22" s="83" t="s">
        <v>178</v>
      </c>
      <c r="G22" s="12">
        <f>H22+I22</f>
        <v>960312.96</v>
      </c>
      <c r="H22" s="12">
        <f>775000+4005.11+61307.85+120000</f>
        <v>960312.96</v>
      </c>
      <c r="I22" s="12"/>
      <c r="J22" s="12"/>
    </row>
    <row r="23" spans="1:11" ht="41.25" customHeight="1">
      <c r="A23" s="15" t="s">
        <v>20</v>
      </c>
      <c r="B23" s="15" t="s">
        <v>21</v>
      </c>
      <c r="C23" s="16" t="s">
        <v>22</v>
      </c>
      <c r="D23" s="17" t="s">
        <v>23</v>
      </c>
      <c r="E23" s="116" t="s">
        <v>24</v>
      </c>
      <c r="F23" s="121" t="s">
        <v>167</v>
      </c>
      <c r="G23" s="12">
        <f t="shared" ref="G23:G30" si="0">H23+I23</f>
        <v>21713388.600000001</v>
      </c>
      <c r="H23" s="13">
        <v>7953750</v>
      </c>
      <c r="I23" s="12">
        <f>6200000+7270797+288841.6</f>
        <v>13759638.6</v>
      </c>
      <c r="J23" s="12">
        <v>13340001.25</v>
      </c>
      <c r="K23" s="6"/>
    </row>
    <row r="24" spans="1:11" ht="36.75" customHeight="1">
      <c r="A24" s="15" t="s">
        <v>25</v>
      </c>
      <c r="B24" s="15" t="s">
        <v>26</v>
      </c>
      <c r="C24" s="16" t="s">
        <v>27</v>
      </c>
      <c r="D24" s="17" t="s">
        <v>28</v>
      </c>
      <c r="E24" s="117"/>
      <c r="F24" s="122"/>
      <c r="G24" s="12">
        <f t="shared" si="0"/>
        <v>575600</v>
      </c>
      <c r="H24" s="13">
        <v>575600</v>
      </c>
      <c r="I24" s="12">
        <v>0</v>
      </c>
      <c r="J24" s="12">
        <v>0</v>
      </c>
    </row>
    <row r="25" spans="1:11" ht="43.5" customHeight="1">
      <c r="A25" s="15" t="s">
        <v>29</v>
      </c>
      <c r="B25" s="15" t="s">
        <v>30</v>
      </c>
      <c r="C25" s="16" t="s">
        <v>31</v>
      </c>
      <c r="D25" s="17" t="s">
        <v>32</v>
      </c>
      <c r="E25" s="118" t="s">
        <v>24</v>
      </c>
      <c r="F25" s="122"/>
      <c r="G25" s="12">
        <f t="shared" si="0"/>
        <v>198900</v>
      </c>
      <c r="H25" s="13">
        <v>198900</v>
      </c>
      <c r="I25" s="12">
        <v>0</v>
      </c>
      <c r="J25" s="12">
        <v>0</v>
      </c>
    </row>
    <row r="26" spans="1:11" ht="42.75" customHeight="1">
      <c r="A26" s="15" t="s">
        <v>33</v>
      </c>
      <c r="B26" s="15" t="s">
        <v>34</v>
      </c>
      <c r="C26" s="16" t="s">
        <v>27</v>
      </c>
      <c r="D26" s="17" t="s">
        <v>35</v>
      </c>
      <c r="E26" s="119"/>
      <c r="F26" s="122"/>
      <c r="G26" s="12">
        <f t="shared" si="0"/>
        <v>843700</v>
      </c>
      <c r="H26" s="13">
        <v>843700</v>
      </c>
      <c r="I26" s="12">
        <v>0</v>
      </c>
      <c r="J26" s="12">
        <v>0</v>
      </c>
    </row>
    <row r="27" spans="1:11" ht="45" customHeight="1">
      <c r="A27" s="15" t="s">
        <v>36</v>
      </c>
      <c r="B27" s="15" t="s">
        <v>37</v>
      </c>
      <c r="C27" s="16" t="s">
        <v>38</v>
      </c>
      <c r="D27" s="17" t="s">
        <v>39</v>
      </c>
      <c r="E27" s="120"/>
      <c r="F27" s="122"/>
      <c r="G27" s="12">
        <f t="shared" si="0"/>
        <v>212200</v>
      </c>
      <c r="H27" s="13">
        <v>212200</v>
      </c>
      <c r="I27" s="12">
        <v>0</v>
      </c>
      <c r="J27" s="12">
        <v>0</v>
      </c>
    </row>
    <row r="28" spans="1:11" ht="65.25" customHeight="1">
      <c r="A28" s="15" t="s">
        <v>41</v>
      </c>
      <c r="B28" s="15" t="s">
        <v>42</v>
      </c>
      <c r="C28" s="16" t="s">
        <v>43</v>
      </c>
      <c r="D28" s="17" t="s">
        <v>44</v>
      </c>
      <c r="E28" s="14" t="s">
        <v>45</v>
      </c>
      <c r="F28" s="83" t="s">
        <v>179</v>
      </c>
      <c r="G28" s="12">
        <f t="shared" si="0"/>
        <v>1990000</v>
      </c>
      <c r="H28" s="13">
        <f>1500000+10000+130000</f>
        <v>1640000</v>
      </c>
      <c r="I28" s="13">
        <v>350000</v>
      </c>
      <c r="J28" s="12">
        <v>0</v>
      </c>
    </row>
    <row r="29" spans="1:11" ht="55.5" customHeight="1">
      <c r="A29" s="43" t="s">
        <v>157</v>
      </c>
      <c r="B29" s="15">
        <v>6020</v>
      </c>
      <c r="C29" s="16" t="s">
        <v>43</v>
      </c>
      <c r="D29" s="17" t="s">
        <v>127</v>
      </c>
      <c r="E29" s="14" t="s">
        <v>128</v>
      </c>
      <c r="F29" s="83" t="s">
        <v>186</v>
      </c>
      <c r="G29" s="12">
        <f t="shared" si="0"/>
        <v>5695234.6299999999</v>
      </c>
      <c r="H29" s="26">
        <f>4500000+1195234.63</f>
        <v>5695234.6299999999</v>
      </c>
      <c r="I29" s="12">
        <v>0</v>
      </c>
      <c r="J29" s="12">
        <v>0</v>
      </c>
    </row>
    <row r="30" spans="1:11" ht="75" customHeight="1">
      <c r="A30" s="43" t="s">
        <v>157</v>
      </c>
      <c r="B30" s="15">
        <v>6020</v>
      </c>
      <c r="C30" s="16" t="s">
        <v>43</v>
      </c>
      <c r="D30" s="17" t="s">
        <v>127</v>
      </c>
      <c r="E30" s="67" t="s">
        <v>161</v>
      </c>
      <c r="F30" s="85" t="s">
        <v>187</v>
      </c>
      <c r="G30" s="12">
        <f t="shared" si="0"/>
        <v>721798</v>
      </c>
      <c r="H30" s="24">
        <f>450000-428202+700000</f>
        <v>721798</v>
      </c>
      <c r="I30" s="24">
        <v>0</v>
      </c>
      <c r="J30" s="24">
        <f t="shared" ref="J30" si="1">I30</f>
        <v>0</v>
      </c>
    </row>
    <row r="31" spans="1:11" ht="69.75" customHeight="1">
      <c r="A31" s="15" t="s">
        <v>46</v>
      </c>
      <c r="B31" s="15" t="s">
        <v>47</v>
      </c>
      <c r="C31" s="16" t="s">
        <v>43</v>
      </c>
      <c r="D31" s="17" t="s">
        <v>48</v>
      </c>
      <c r="E31" s="14" t="s">
        <v>49</v>
      </c>
      <c r="F31" s="83" t="s">
        <v>188</v>
      </c>
      <c r="G31" s="12">
        <f>H31+I31</f>
        <v>22349200</v>
      </c>
      <c r="H31" s="12">
        <f>23839900+200000-1670700-200000</f>
        <v>22169200</v>
      </c>
      <c r="I31" s="12">
        <v>180000</v>
      </c>
      <c r="J31" s="12">
        <v>180000</v>
      </c>
    </row>
    <row r="32" spans="1:11" ht="76.5" customHeight="1">
      <c r="A32" s="15" t="s">
        <v>46</v>
      </c>
      <c r="B32" s="15" t="s">
        <v>47</v>
      </c>
      <c r="C32" s="16" t="s">
        <v>43</v>
      </c>
      <c r="D32" s="17" t="s">
        <v>48</v>
      </c>
      <c r="E32" s="14" t="s">
        <v>124</v>
      </c>
      <c r="F32" s="83" t="s">
        <v>133</v>
      </c>
      <c r="G32" s="18">
        <f t="shared" ref="G32:G39" si="2">H32+I32</f>
        <v>350000</v>
      </c>
      <c r="H32" s="18">
        <v>350000</v>
      </c>
      <c r="I32" s="56">
        <v>0</v>
      </c>
      <c r="J32" s="18">
        <f>I32</f>
        <v>0</v>
      </c>
    </row>
    <row r="33" spans="1:10" ht="60" customHeight="1">
      <c r="A33" s="57" t="s">
        <v>149</v>
      </c>
      <c r="B33" s="57" t="s">
        <v>150</v>
      </c>
      <c r="C33" s="58" t="s">
        <v>52</v>
      </c>
      <c r="D33" s="59" t="s">
        <v>151</v>
      </c>
      <c r="E33" s="14" t="s">
        <v>154</v>
      </c>
      <c r="F33" s="83" t="s">
        <v>156</v>
      </c>
      <c r="G33" s="18">
        <f t="shared" si="2"/>
        <v>50000</v>
      </c>
      <c r="H33" s="24">
        <v>50000</v>
      </c>
      <c r="I33" s="24"/>
      <c r="J33" s="24"/>
    </row>
    <row r="34" spans="1:10" ht="77.25" customHeight="1">
      <c r="A34" s="15" t="s">
        <v>50</v>
      </c>
      <c r="B34" s="15" t="s">
        <v>51</v>
      </c>
      <c r="C34" s="16" t="s">
        <v>52</v>
      </c>
      <c r="D34" s="30" t="s">
        <v>53</v>
      </c>
      <c r="E34" s="14" t="s">
        <v>118</v>
      </c>
      <c r="F34" s="83" t="s">
        <v>183</v>
      </c>
      <c r="G34" s="24">
        <f>H34+I34</f>
        <v>1291452.06</v>
      </c>
      <c r="H34" s="24">
        <f>300000+11452.06+200000+60000+720000</f>
        <v>1291452.06</v>
      </c>
      <c r="I34" s="24">
        <v>0</v>
      </c>
      <c r="J34" s="24">
        <v>0</v>
      </c>
    </row>
    <row r="35" spans="1:10" ht="77.25" customHeight="1">
      <c r="A35" s="15" t="s">
        <v>169</v>
      </c>
      <c r="B35" s="15">
        <v>7310</v>
      </c>
      <c r="C35" s="10" t="s">
        <v>142</v>
      </c>
      <c r="D35" s="51" t="s">
        <v>168</v>
      </c>
      <c r="E35" s="67" t="s">
        <v>161</v>
      </c>
      <c r="F35" s="85" t="s">
        <v>172</v>
      </c>
      <c r="G35" s="24">
        <f>H35+I35</f>
        <v>100000</v>
      </c>
      <c r="H35" s="24">
        <v>0</v>
      </c>
      <c r="I35" s="24">
        <v>100000</v>
      </c>
      <c r="J35" s="24">
        <v>100000</v>
      </c>
    </row>
    <row r="36" spans="1:10" ht="139.5" customHeight="1">
      <c r="A36" s="9">
        <v>217340</v>
      </c>
      <c r="B36" s="9">
        <v>7340</v>
      </c>
      <c r="C36" s="10" t="s">
        <v>142</v>
      </c>
      <c r="D36" s="53" t="s">
        <v>146</v>
      </c>
      <c r="E36" s="14" t="s">
        <v>147</v>
      </c>
      <c r="F36" s="84" t="s">
        <v>184</v>
      </c>
      <c r="G36" s="24">
        <f>H36+I36</f>
        <v>3650000</v>
      </c>
      <c r="H36" s="24"/>
      <c r="I36" s="24">
        <f>40000+200000+1000000+2410000</f>
        <v>3650000</v>
      </c>
      <c r="J36" s="24">
        <f t="shared" ref="J36:J41" si="3">I36</f>
        <v>3650000</v>
      </c>
    </row>
    <row r="37" spans="1:10" ht="83.25" customHeight="1">
      <c r="A37" s="37" t="s">
        <v>140</v>
      </c>
      <c r="B37" s="37" t="s">
        <v>141</v>
      </c>
      <c r="C37" s="38" t="s">
        <v>142</v>
      </c>
      <c r="D37" s="30" t="s">
        <v>143</v>
      </c>
      <c r="E37" s="14" t="s">
        <v>148</v>
      </c>
      <c r="F37" s="84" t="s">
        <v>185</v>
      </c>
      <c r="G37" s="24">
        <f>H37+I37</f>
        <v>330000</v>
      </c>
      <c r="H37" s="24"/>
      <c r="I37" s="24">
        <f>330000</f>
        <v>330000</v>
      </c>
      <c r="J37" s="24">
        <f t="shared" si="3"/>
        <v>330000</v>
      </c>
    </row>
    <row r="38" spans="1:10" ht="72.75" customHeight="1">
      <c r="A38" s="37" t="s">
        <v>140</v>
      </c>
      <c r="B38" s="37" t="s">
        <v>141</v>
      </c>
      <c r="C38" s="38" t="s">
        <v>142</v>
      </c>
      <c r="D38" s="30" t="s">
        <v>143</v>
      </c>
      <c r="E38" s="14" t="s">
        <v>118</v>
      </c>
      <c r="F38" s="84" t="s">
        <v>190</v>
      </c>
      <c r="G38" s="24">
        <f>H38+I38</f>
        <v>50000</v>
      </c>
      <c r="H38" s="24"/>
      <c r="I38" s="24">
        <f>50000+720000-720000</f>
        <v>50000</v>
      </c>
      <c r="J38" s="24">
        <f>I38</f>
        <v>50000</v>
      </c>
    </row>
    <row r="39" spans="1:10" ht="97.5" customHeight="1">
      <c r="A39" s="15" t="s">
        <v>54</v>
      </c>
      <c r="B39" s="15" t="s">
        <v>55</v>
      </c>
      <c r="C39" s="16" t="s">
        <v>56</v>
      </c>
      <c r="D39" s="17" t="s">
        <v>57</v>
      </c>
      <c r="E39" s="14" t="s">
        <v>58</v>
      </c>
      <c r="F39" s="83" t="s">
        <v>195</v>
      </c>
      <c r="G39" s="24">
        <f t="shared" si="2"/>
        <v>7670000</v>
      </c>
      <c r="H39" s="13">
        <f>400000+550000+220000+1000000+1500000+500000+500000</f>
        <v>4670000</v>
      </c>
      <c r="I39" s="24">
        <f>2500000+350000+150000</f>
        <v>3000000</v>
      </c>
      <c r="J39" s="24">
        <f t="shared" si="3"/>
        <v>3000000</v>
      </c>
    </row>
    <row r="40" spans="1:10" ht="61.5" customHeight="1">
      <c r="A40" s="39" t="s">
        <v>136</v>
      </c>
      <c r="B40" s="63" t="s">
        <v>137</v>
      </c>
      <c r="C40" s="64" t="s">
        <v>138</v>
      </c>
      <c r="D40" s="65" t="s">
        <v>139</v>
      </c>
      <c r="E40" s="66" t="s">
        <v>118</v>
      </c>
      <c r="F40" s="84" t="s">
        <v>144</v>
      </c>
      <c r="G40" s="24">
        <f>H40+I40</f>
        <v>150000</v>
      </c>
      <c r="H40" s="13"/>
      <c r="I40" s="24">
        <v>150000</v>
      </c>
      <c r="J40" s="24">
        <f t="shared" si="3"/>
        <v>150000</v>
      </c>
    </row>
    <row r="41" spans="1:10" ht="82.5" customHeight="1">
      <c r="A41" s="39" t="s">
        <v>162</v>
      </c>
      <c r="B41" s="50">
        <v>7670</v>
      </c>
      <c r="C41" s="40" t="s">
        <v>138</v>
      </c>
      <c r="D41" s="51" t="s">
        <v>160</v>
      </c>
      <c r="E41" s="67" t="s">
        <v>161</v>
      </c>
      <c r="F41" s="85" t="s">
        <v>189</v>
      </c>
      <c r="G41" s="24">
        <f>H41+I41</f>
        <v>6464791</v>
      </c>
      <c r="H41" s="24"/>
      <c r="I41" s="24">
        <f>650000+270000+428202+5008600+107989</f>
        <v>6464791</v>
      </c>
      <c r="J41" s="24">
        <f t="shared" si="3"/>
        <v>6464791</v>
      </c>
    </row>
    <row r="42" spans="1:10" ht="153" customHeight="1">
      <c r="A42" s="31" t="s">
        <v>59</v>
      </c>
      <c r="B42" s="31" t="s">
        <v>60</v>
      </c>
      <c r="C42" s="41" t="s">
        <v>61</v>
      </c>
      <c r="D42" s="42" t="s">
        <v>62</v>
      </c>
      <c r="E42" s="32" t="s">
        <v>125</v>
      </c>
      <c r="F42" s="86" t="s">
        <v>173</v>
      </c>
      <c r="G42" s="19">
        <f>H42+I42</f>
        <v>700000</v>
      </c>
      <c r="H42" s="19">
        <f>300000+400000</f>
        <v>700000</v>
      </c>
      <c r="I42" s="19">
        <v>0</v>
      </c>
      <c r="J42" s="19">
        <v>0</v>
      </c>
    </row>
    <row r="43" spans="1:10" ht="59.25" customHeight="1">
      <c r="A43" s="43" t="s">
        <v>63</v>
      </c>
      <c r="B43" s="44">
        <v>8220</v>
      </c>
      <c r="C43" s="16" t="s">
        <v>64</v>
      </c>
      <c r="D43" s="17" t="s">
        <v>65</v>
      </c>
      <c r="E43" s="11" t="s">
        <v>66</v>
      </c>
      <c r="F43" s="83" t="s">
        <v>191</v>
      </c>
      <c r="G43" s="12">
        <f>H43</f>
        <v>360000</v>
      </c>
      <c r="H43" s="12">
        <f>400000-40000</f>
        <v>360000</v>
      </c>
      <c r="I43" s="12">
        <v>0</v>
      </c>
      <c r="J43" s="12">
        <v>0</v>
      </c>
    </row>
    <row r="44" spans="1:10" ht="48" customHeight="1">
      <c r="A44" s="15" t="s">
        <v>67</v>
      </c>
      <c r="B44" s="15" t="s">
        <v>68</v>
      </c>
      <c r="C44" s="16" t="s">
        <v>69</v>
      </c>
      <c r="D44" s="17" t="s">
        <v>70</v>
      </c>
      <c r="E44" s="11" t="s">
        <v>71</v>
      </c>
      <c r="F44" s="83" t="s">
        <v>134</v>
      </c>
      <c r="G44" s="12">
        <f>H44+I44</f>
        <v>160900</v>
      </c>
      <c r="H44" s="12">
        <v>0</v>
      </c>
      <c r="I44" s="12">
        <v>160900</v>
      </c>
      <c r="J44" s="12">
        <v>0</v>
      </c>
    </row>
    <row r="45" spans="1:10" ht="57.75" customHeight="1">
      <c r="A45" s="15" t="s">
        <v>72</v>
      </c>
      <c r="B45" s="15" t="s">
        <v>73</v>
      </c>
      <c r="C45" s="16" t="s">
        <v>74</v>
      </c>
      <c r="D45" s="17" t="s">
        <v>75</v>
      </c>
      <c r="E45" s="45" t="s">
        <v>119</v>
      </c>
      <c r="F45" s="83" t="s">
        <v>145</v>
      </c>
      <c r="G45" s="12">
        <f>H45+I45</f>
        <v>1144800</v>
      </c>
      <c r="H45" s="12">
        <f>1500000-355200</f>
        <v>1144800</v>
      </c>
      <c r="I45" s="12"/>
      <c r="J45" s="12"/>
    </row>
    <row r="46" spans="1:10" ht="41.25" customHeight="1">
      <c r="A46" s="33" t="s">
        <v>76</v>
      </c>
      <c r="B46" s="34"/>
      <c r="C46" s="35"/>
      <c r="D46" s="36" t="s">
        <v>77</v>
      </c>
      <c r="E46" s="46"/>
      <c r="F46" s="83"/>
      <c r="G46" s="8">
        <f>SUM(G47:G51)</f>
        <v>5691530</v>
      </c>
      <c r="H46" s="8">
        <f>SUM(H47:H51)</f>
        <v>5691530</v>
      </c>
      <c r="I46" s="8">
        <f>SUM(I48:I51)</f>
        <v>0</v>
      </c>
      <c r="J46" s="8">
        <f>SUM(J48:J51)</f>
        <v>0</v>
      </c>
    </row>
    <row r="47" spans="1:10" ht="78" customHeight="1">
      <c r="A47" s="15" t="s">
        <v>159</v>
      </c>
      <c r="B47" s="15">
        <v>3035</v>
      </c>
      <c r="C47" s="61">
        <v>1070</v>
      </c>
      <c r="D47" s="17" t="s">
        <v>158</v>
      </c>
      <c r="E47" s="62" t="s">
        <v>181</v>
      </c>
      <c r="F47" s="87" t="s">
        <v>171</v>
      </c>
      <c r="G47" s="60">
        <f>H47</f>
        <v>300000</v>
      </c>
      <c r="H47" s="26">
        <v>300000</v>
      </c>
      <c r="I47" s="24"/>
      <c r="J47" s="60"/>
    </row>
    <row r="48" spans="1:10" ht="87" customHeight="1">
      <c r="A48" s="15" t="s">
        <v>79</v>
      </c>
      <c r="B48" s="15" t="s">
        <v>80</v>
      </c>
      <c r="C48" s="16" t="s">
        <v>81</v>
      </c>
      <c r="D48" s="17" t="s">
        <v>82</v>
      </c>
      <c r="E48" s="113" t="s">
        <v>170</v>
      </c>
      <c r="F48" s="121" t="s">
        <v>192</v>
      </c>
      <c r="G48" s="12">
        <f t="shared" ref="G48:G51" si="4">H48+I48</f>
        <v>1034030</v>
      </c>
      <c r="H48" s="13">
        <f>325030+159000+400000+150000</f>
        <v>1034030</v>
      </c>
      <c r="I48" s="12">
        <v>0</v>
      </c>
      <c r="J48" s="12">
        <v>0</v>
      </c>
    </row>
    <row r="49" spans="1:11" ht="86.25" customHeight="1">
      <c r="A49" s="15" t="s">
        <v>83</v>
      </c>
      <c r="B49" s="15" t="s">
        <v>84</v>
      </c>
      <c r="C49" s="16" t="s">
        <v>85</v>
      </c>
      <c r="D49" s="17" t="s">
        <v>86</v>
      </c>
      <c r="E49" s="114"/>
      <c r="F49" s="122"/>
      <c r="G49" s="12">
        <f t="shared" si="4"/>
        <v>270000</v>
      </c>
      <c r="H49" s="13">
        <f>70000+150000+50000</f>
        <v>270000</v>
      </c>
      <c r="I49" s="12">
        <v>0</v>
      </c>
      <c r="J49" s="12">
        <v>0</v>
      </c>
    </row>
    <row r="50" spans="1:11" ht="57" customHeight="1">
      <c r="A50" s="15" t="s">
        <v>87</v>
      </c>
      <c r="B50" s="15" t="s">
        <v>88</v>
      </c>
      <c r="C50" s="16" t="s">
        <v>78</v>
      </c>
      <c r="D50" s="17" t="s">
        <v>89</v>
      </c>
      <c r="E50" s="114"/>
      <c r="F50" s="122"/>
      <c r="G50" s="12">
        <f t="shared" si="4"/>
        <v>135000</v>
      </c>
      <c r="H50" s="13">
        <v>135000</v>
      </c>
      <c r="I50" s="12">
        <v>0</v>
      </c>
      <c r="J50" s="12">
        <v>0</v>
      </c>
      <c r="K50" s="5"/>
    </row>
    <row r="51" spans="1:11" ht="42.75" customHeight="1">
      <c r="A51" s="15" t="s">
        <v>90</v>
      </c>
      <c r="B51" s="15" t="s">
        <v>91</v>
      </c>
      <c r="C51" s="16" t="s">
        <v>92</v>
      </c>
      <c r="D51" s="17" t="s">
        <v>93</v>
      </c>
      <c r="E51" s="115"/>
      <c r="F51" s="122"/>
      <c r="G51" s="12">
        <f t="shared" si="4"/>
        <v>3952500</v>
      </c>
      <c r="H51" s="13">
        <f>2452500+540000+150000+300000+120000+350000+40000</f>
        <v>3952500</v>
      </c>
      <c r="I51" s="18"/>
      <c r="J51" s="12">
        <f>I51</f>
        <v>0</v>
      </c>
      <c r="K51" s="6"/>
    </row>
    <row r="52" spans="1:11" ht="53.25" customHeight="1">
      <c r="A52" s="33" t="s">
        <v>94</v>
      </c>
      <c r="B52" s="34"/>
      <c r="C52" s="35"/>
      <c r="D52" s="36" t="s">
        <v>95</v>
      </c>
      <c r="E52" s="47"/>
      <c r="F52" s="87"/>
      <c r="G52" s="20">
        <f>SUM(G53:G60)</f>
        <v>4343300</v>
      </c>
      <c r="H52" s="90">
        <f>SUM(H53:H60)</f>
        <v>4216611</v>
      </c>
      <c r="I52" s="91">
        <f t="shared" ref="I52:J52" si="5">SUM(I53:I60)</f>
        <v>126689</v>
      </c>
      <c r="J52" s="20">
        <f t="shared" si="5"/>
        <v>126689</v>
      </c>
    </row>
    <row r="53" spans="1:11" ht="52.5" customHeight="1">
      <c r="A53" s="15" t="s">
        <v>96</v>
      </c>
      <c r="B53" s="15" t="s">
        <v>97</v>
      </c>
      <c r="C53" s="16" t="s">
        <v>40</v>
      </c>
      <c r="D53" s="17" t="s">
        <v>98</v>
      </c>
      <c r="E53" s="30" t="s">
        <v>129</v>
      </c>
      <c r="F53" s="88" t="s">
        <v>135</v>
      </c>
      <c r="G53" s="18">
        <f t="shared" ref="G53:G57" si="6">H53+I53</f>
        <v>158000</v>
      </c>
      <c r="H53" s="12">
        <v>158000</v>
      </c>
      <c r="I53" s="19">
        <v>0</v>
      </c>
      <c r="J53" s="12">
        <v>0</v>
      </c>
    </row>
    <row r="54" spans="1:11" ht="51" customHeight="1">
      <c r="A54" s="15" t="s">
        <v>100</v>
      </c>
      <c r="B54" s="15" t="s">
        <v>101</v>
      </c>
      <c r="C54" s="16" t="s">
        <v>102</v>
      </c>
      <c r="D54" s="48" t="s">
        <v>103</v>
      </c>
      <c r="E54" s="107" t="s">
        <v>99</v>
      </c>
      <c r="F54" s="110" t="s">
        <v>193</v>
      </c>
      <c r="G54" s="18">
        <f t="shared" si="6"/>
        <v>435000</v>
      </c>
      <c r="H54" s="12">
        <f>408000+27000</f>
        <v>435000</v>
      </c>
      <c r="I54" s="12">
        <v>0</v>
      </c>
      <c r="J54" s="12">
        <v>0</v>
      </c>
    </row>
    <row r="55" spans="1:11" ht="37.5" customHeight="1">
      <c r="A55" s="15" t="s">
        <v>104</v>
      </c>
      <c r="B55" s="15" t="s">
        <v>105</v>
      </c>
      <c r="C55" s="16" t="s">
        <v>102</v>
      </c>
      <c r="D55" s="48" t="s">
        <v>106</v>
      </c>
      <c r="E55" s="108"/>
      <c r="F55" s="111"/>
      <c r="G55" s="18">
        <f t="shared" si="6"/>
        <v>380000</v>
      </c>
      <c r="H55" s="13">
        <f>380000</f>
        <v>380000</v>
      </c>
      <c r="I55" s="12">
        <v>0</v>
      </c>
      <c r="J55" s="12">
        <v>0</v>
      </c>
    </row>
    <row r="56" spans="1:11" ht="47.25" customHeight="1">
      <c r="A56" s="15" t="s">
        <v>107</v>
      </c>
      <c r="B56" s="15" t="s">
        <v>108</v>
      </c>
      <c r="C56" s="16" t="s">
        <v>109</v>
      </c>
      <c r="D56" s="48" t="s">
        <v>110</v>
      </c>
      <c r="E56" s="108"/>
      <c r="F56" s="111"/>
      <c r="G56" s="18">
        <f t="shared" si="6"/>
        <v>325500</v>
      </c>
      <c r="H56" s="13">
        <f>240500+85000</f>
        <v>325500</v>
      </c>
      <c r="I56" s="12">
        <v>0</v>
      </c>
      <c r="J56" s="12">
        <v>0</v>
      </c>
    </row>
    <row r="57" spans="1:11" ht="52.5" customHeight="1">
      <c r="A57" s="15" t="s">
        <v>111</v>
      </c>
      <c r="B57" s="15" t="s">
        <v>112</v>
      </c>
      <c r="C57" s="16" t="s">
        <v>109</v>
      </c>
      <c r="D57" s="48" t="s">
        <v>113</v>
      </c>
      <c r="E57" s="108"/>
      <c r="F57" s="111"/>
      <c r="G57" s="18">
        <f t="shared" si="6"/>
        <v>75000</v>
      </c>
      <c r="H57" s="13">
        <v>75000</v>
      </c>
      <c r="I57" s="12">
        <v>0</v>
      </c>
      <c r="J57" s="12">
        <v>0</v>
      </c>
    </row>
    <row r="58" spans="1:11" ht="37.5" customHeight="1">
      <c r="A58" s="37" t="s">
        <v>114</v>
      </c>
      <c r="B58" s="37" t="s">
        <v>115</v>
      </c>
      <c r="C58" s="38" t="s">
        <v>109</v>
      </c>
      <c r="D58" s="49" t="s">
        <v>116</v>
      </c>
      <c r="E58" s="108"/>
      <c r="F58" s="111"/>
      <c r="G58" s="18">
        <f>H58+I58</f>
        <v>1650800</v>
      </c>
      <c r="H58" s="25">
        <f>1542111+80000</f>
        <v>1622111</v>
      </c>
      <c r="I58" s="18">
        <f>J58</f>
        <v>28689</v>
      </c>
      <c r="J58" s="18">
        <v>28689</v>
      </c>
    </row>
    <row r="59" spans="1:11" ht="56.25" customHeight="1">
      <c r="A59" s="50">
        <v>1015062</v>
      </c>
      <c r="B59" s="50">
        <v>5062</v>
      </c>
      <c r="C59" s="38" t="s">
        <v>109</v>
      </c>
      <c r="D59" s="51" t="s">
        <v>130</v>
      </c>
      <c r="E59" s="109"/>
      <c r="F59" s="112"/>
      <c r="G59" s="18">
        <f t="shared" ref="G59:G60" si="7">H59+I59</f>
        <v>1221000</v>
      </c>
      <c r="H59" s="25">
        <f>942000+364000-85000</f>
        <v>1221000</v>
      </c>
      <c r="I59" s="18">
        <v>0</v>
      </c>
      <c r="J59" s="18">
        <v>0</v>
      </c>
    </row>
    <row r="60" spans="1:11" ht="57" customHeight="1">
      <c r="A60" s="15" t="s">
        <v>153</v>
      </c>
      <c r="B60" s="15">
        <v>7693</v>
      </c>
      <c r="C60" s="16" t="s">
        <v>138</v>
      </c>
      <c r="D60" s="48" t="s">
        <v>106</v>
      </c>
      <c r="E60" s="55" t="s">
        <v>152</v>
      </c>
      <c r="F60" s="104" t="s">
        <v>155</v>
      </c>
      <c r="G60" s="18">
        <f t="shared" si="7"/>
        <v>98000</v>
      </c>
      <c r="H60" s="13">
        <v>0</v>
      </c>
      <c r="I60" s="24">
        <v>98000</v>
      </c>
      <c r="J60" s="24">
        <v>98000</v>
      </c>
    </row>
    <row r="61" spans="1:11" ht="37.5" customHeight="1">
      <c r="A61" s="68" t="s">
        <v>163</v>
      </c>
      <c r="B61" s="69"/>
      <c r="C61" s="70"/>
      <c r="D61" s="71" t="s">
        <v>164</v>
      </c>
      <c r="E61" s="72"/>
      <c r="F61" s="89"/>
      <c r="G61" s="73">
        <f>G62+G63+G64</f>
        <v>550000</v>
      </c>
      <c r="H61" s="73">
        <f>H62+H63+H64</f>
        <v>550000</v>
      </c>
      <c r="I61" s="73">
        <f t="shared" ref="I61:J61" si="8">I62+I63</f>
        <v>0</v>
      </c>
      <c r="J61" s="73">
        <f t="shared" si="8"/>
        <v>0</v>
      </c>
    </row>
    <row r="62" spans="1:11" ht="92.25" customHeight="1">
      <c r="A62" s="74">
        <v>3719800</v>
      </c>
      <c r="B62" s="74">
        <v>9800</v>
      </c>
      <c r="C62" s="75" t="s">
        <v>17</v>
      </c>
      <c r="D62" s="76" t="s">
        <v>165</v>
      </c>
      <c r="E62" s="77" t="s">
        <v>166</v>
      </c>
      <c r="F62" s="92" t="s">
        <v>180</v>
      </c>
      <c r="G62" s="78">
        <f t="shared" ref="G62" si="9">H62+I62</f>
        <v>250000</v>
      </c>
      <c r="H62" s="79">
        <f>150000+100000</f>
        <v>250000</v>
      </c>
      <c r="I62" s="80"/>
      <c r="J62" s="81"/>
    </row>
    <row r="63" spans="1:11" ht="94.5" customHeight="1">
      <c r="A63" s="74">
        <v>3719800</v>
      </c>
      <c r="B63" s="74">
        <v>9800</v>
      </c>
      <c r="C63" s="75" t="s">
        <v>17</v>
      </c>
      <c r="D63" s="76" t="s">
        <v>165</v>
      </c>
      <c r="E63" s="95" t="s">
        <v>176</v>
      </c>
      <c r="F63" s="106" t="s">
        <v>182</v>
      </c>
      <c r="G63" s="96">
        <v>200000</v>
      </c>
      <c r="H63" s="97">
        <v>200000</v>
      </c>
      <c r="I63" s="98"/>
      <c r="J63" s="99"/>
    </row>
    <row r="64" spans="1:11" ht="72" customHeight="1">
      <c r="A64" s="93"/>
      <c r="B64" s="74">
        <v>9800</v>
      </c>
      <c r="C64" s="75" t="s">
        <v>17</v>
      </c>
      <c r="D64" s="94" t="s">
        <v>165</v>
      </c>
      <c r="E64" s="103" t="s">
        <v>175</v>
      </c>
      <c r="F64" s="105" t="s">
        <v>177</v>
      </c>
      <c r="G64" s="78">
        <f>H64</f>
        <v>100000</v>
      </c>
      <c r="H64" s="79">
        <v>100000</v>
      </c>
      <c r="I64" s="78"/>
      <c r="J64" s="78"/>
    </row>
    <row r="65" spans="1:10" ht="24" customHeight="1">
      <c r="A65" s="52"/>
      <c r="B65" s="52"/>
      <c r="C65" s="52"/>
      <c r="D65" s="54" t="s">
        <v>9</v>
      </c>
      <c r="E65" s="100"/>
      <c r="F65" s="101"/>
      <c r="G65" s="102">
        <f>G21+G46+G52+G61</f>
        <v>88317107.25</v>
      </c>
      <c r="H65" s="102">
        <f>H21+H46+H52+H61</f>
        <v>59995088.650000006</v>
      </c>
      <c r="I65" s="102">
        <f>I21+I46+I52+I61</f>
        <v>28322018.600000001</v>
      </c>
      <c r="J65" s="102">
        <f>J21+J46+J52+J61</f>
        <v>27391481.25</v>
      </c>
    </row>
    <row r="66" spans="1:10" ht="15.75" customHeight="1">
      <c r="A66" s="4"/>
      <c r="B66" s="4"/>
      <c r="C66" s="23"/>
      <c r="D66" s="27"/>
      <c r="E66" s="82"/>
      <c r="F66" s="28"/>
      <c r="G66" s="29"/>
      <c r="H66" s="21"/>
      <c r="I66" s="22"/>
      <c r="J66" s="21"/>
    </row>
    <row r="67" spans="1:10" ht="12.75" customHeight="1">
      <c r="A67" s="4"/>
      <c r="B67" s="4"/>
      <c r="C67" s="4"/>
      <c r="E67" s="82"/>
      <c r="H67" s="6"/>
    </row>
    <row r="68" spans="1:10" ht="27" customHeight="1">
      <c r="D68" s="27" t="s">
        <v>131</v>
      </c>
      <c r="E68" s="28"/>
      <c r="F68" s="28"/>
      <c r="G68" s="29" t="s">
        <v>117</v>
      </c>
      <c r="H68" s="5"/>
      <c r="I68" s="5"/>
    </row>
    <row r="69" spans="1:10" ht="12.75" customHeight="1">
      <c r="G69" s="6"/>
      <c r="H69" s="6"/>
      <c r="I69" s="6"/>
      <c r="J69" s="6"/>
    </row>
    <row r="70" spans="1:10" ht="12.75" customHeight="1">
      <c r="E70" s="28"/>
      <c r="G70" s="5"/>
      <c r="H70" s="5"/>
      <c r="I70" s="5"/>
      <c r="J70" s="5"/>
    </row>
    <row r="71" spans="1:10" ht="12.75" customHeight="1">
      <c r="G71" s="5"/>
    </row>
    <row r="72" spans="1:10" ht="12.75" customHeight="1"/>
    <row r="73" spans="1:10" ht="12.75" customHeight="1"/>
    <row r="74" spans="1:10" ht="12.75" customHeight="1"/>
    <row r="75" spans="1:10" ht="12.75" customHeight="1"/>
    <row r="76" spans="1:10" ht="12.75" customHeight="1"/>
    <row r="77" spans="1:10" ht="12.75" customHeight="1"/>
    <row r="78" spans="1:10" ht="12.75" customHeight="1"/>
    <row r="79" spans="1:10" ht="12.75" customHeight="1"/>
    <row r="80" spans="1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</sheetData>
  <mergeCells count="20">
    <mergeCell ref="A12:J12"/>
    <mergeCell ref="A13:J13"/>
    <mergeCell ref="A16:A19"/>
    <mergeCell ref="B16:B19"/>
    <mergeCell ref="C16:C19"/>
    <mergeCell ref="D16:D19"/>
    <mergeCell ref="H16:H19"/>
    <mergeCell ref="I16:J16"/>
    <mergeCell ref="I17:I19"/>
    <mergeCell ref="J17:J19"/>
    <mergeCell ref="G16:G19"/>
    <mergeCell ref="E16:E19"/>
    <mergeCell ref="F16:F19"/>
    <mergeCell ref="E54:E59"/>
    <mergeCell ref="F54:F59"/>
    <mergeCell ref="E48:E51"/>
    <mergeCell ref="E23:E24"/>
    <mergeCell ref="E25:E27"/>
    <mergeCell ref="F48:F51"/>
    <mergeCell ref="F23:F27"/>
  </mergeCells>
  <phoneticPr fontId="7" type="noConversion"/>
  <conditionalFormatting sqref="H23:H29 H39:H40 H58:H60 H47:H51">
    <cfRule type="expression" dxfId="3" priority="4" stopIfTrue="1">
      <formula>D23=1</formula>
    </cfRule>
  </conditionalFormatting>
  <conditionalFormatting sqref="H55:H57">
    <cfRule type="expression" dxfId="2" priority="3" stopIfTrue="1">
      <formula>D55=1</formula>
    </cfRule>
  </conditionalFormatting>
  <conditionalFormatting sqref="I28">
    <cfRule type="expression" dxfId="1" priority="2" stopIfTrue="1">
      <formula>D28=1</formula>
    </cfRule>
  </conditionalFormatting>
  <conditionalFormatting sqref="H62:H64">
    <cfRule type="expression" dxfId="0" priority="1" stopIfTrue="1">
      <formula>D62=1</formula>
    </cfRule>
  </conditionalFormatting>
  <pageMargins left="0.19685039370078741" right="0.19685039370078741" top="0.39370078740157483" bottom="0.19685039370078741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2024-07-12T14:03:53Z</cp:lastPrinted>
  <dcterms:created xsi:type="dcterms:W3CDTF">2021-11-23T14:22:55Z</dcterms:created>
  <dcterms:modified xsi:type="dcterms:W3CDTF">2024-11-20T14:04:35Z</dcterms:modified>
</cp:coreProperties>
</file>